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7092" tabRatio="601"/>
  </bookViews>
  <sheets>
    <sheet name="Summary" sheetId="27" r:id="rId1"/>
    <sheet name="Detailed Budget" sheetId="28" r:id="rId2"/>
    <sheet name="Sheet1" sheetId="32" state="hidden" r:id="rId3"/>
  </sheets>
  <definedNames>
    <definedName name="\a" localSheetId="1">#REF!</definedName>
    <definedName name="\a">#REF!</definedName>
    <definedName name="\l">#N/A</definedName>
    <definedName name="\p">#REF!</definedName>
    <definedName name="\s">#REF!</definedName>
    <definedName name="_">#REF!</definedName>
    <definedName name="__">#REF!</definedName>
    <definedName name="___">#REF!</definedName>
    <definedName name="____">#REF!</definedName>
    <definedName name="_1_1">#REF!</definedName>
    <definedName name="_2_4">#REF!</definedName>
    <definedName name="_3_7">#REF!</definedName>
    <definedName name="_4_9">#REF!</definedName>
    <definedName name="_per1">#REF!</definedName>
    <definedName name="_per2">#REF!</definedName>
    <definedName name="_per3">#REF!</definedName>
    <definedName name="_per4">#REF!</definedName>
    <definedName name="_per5">#REF!</definedName>
    <definedName name="ALBADMIN">#REF!</definedName>
    <definedName name="ALBANIA">#REF!</definedName>
    <definedName name="ALBPART" localSheetId="1">#REF!</definedName>
    <definedName name="ALBPART">#REF!</definedName>
    <definedName name="ALL">#REF!</definedName>
    <definedName name="BOD">#REF!</definedName>
    <definedName name="BOSNIA">#REF!</definedName>
    <definedName name="BOSNPART" localSheetId="1">#REF!</definedName>
    <definedName name="BOSNPART">#REF!</definedName>
    <definedName name="BULGADMIN">#REF!</definedName>
    <definedName name="BULGARIA">#REF!</definedName>
    <definedName name="BULGPART" localSheetId="1">#REF!</definedName>
    <definedName name="BULGPART">#REF!</definedName>
    <definedName name="CROADMIN">#REF!</definedName>
    <definedName name="CROAPART" localSheetId="1">#REF!</definedName>
    <definedName name="CROAPART">#REF!</definedName>
    <definedName name="CROATIA">#REF!</definedName>
    <definedName name="HUNGADMIN">#REF!</definedName>
    <definedName name="HUNGARY">#REF!</definedName>
    <definedName name="HUNGPART" localSheetId="1">#REF!</definedName>
    <definedName name="HUNGPART">#REF!</definedName>
    <definedName name="Inflation">#REF!</definedName>
    <definedName name="LATVADMIN">#REF!</definedName>
    <definedName name="LATVIA">#REF!</definedName>
    <definedName name="LATVPART">#REF!</definedName>
    <definedName name="LITHADMIN">#REF!</definedName>
    <definedName name="LITHPART" localSheetId="1">#REF!</definedName>
    <definedName name="LITHPART">#REF!</definedName>
    <definedName name="LITHUANIA">#REF!</definedName>
    <definedName name="LOCAL">#N/A</definedName>
    <definedName name="MACEADMIN">#REF!</definedName>
    <definedName name="MACEDONIA">#REF!</definedName>
    <definedName name="MACEPART" localSheetId="1">#REF!</definedName>
    <definedName name="MACEPART">#REF!</definedName>
    <definedName name="mult1">#REF!</definedName>
    <definedName name="POLADMIN">#REF!</definedName>
    <definedName name="POLAND">#REF!</definedName>
    <definedName name="_xlnm.Print_Area" localSheetId="1">'Detailed Budget'!$A$3:$H$47</definedName>
    <definedName name="_xlnm.Print_Area" localSheetId="0">Summary!$A$2:$F$17</definedName>
    <definedName name="_xlnm.Print_Titles" localSheetId="0">Summary!$19:$20</definedName>
    <definedName name="qsr">#REF!</definedName>
    <definedName name="RomAdmin">#REF!</definedName>
    <definedName name="ROMANIA">#REF!</definedName>
    <definedName name="ROMPART" localSheetId="1">#REF!</definedName>
    <definedName name="ROMPART">#REF!</definedName>
    <definedName name="ROW">#REF!</definedName>
    <definedName name="sd">#REF!</definedName>
    <definedName name="SLOVADMIN">#REF!</definedName>
    <definedName name="SLOVAKIA">#REF!</definedName>
    <definedName name="SLOVPART" localSheetId="1">#REF!</definedName>
    <definedName name="SLOVPART">#REF!</definedName>
    <definedName name="SUM">#N/A</definedName>
    <definedName name="TOP">#N/A</definedName>
    <definedName name="US">#REF!</definedName>
    <definedName name="we">#REF!</definedName>
  </definedNames>
  <calcPr calcId="145621"/>
</workbook>
</file>

<file path=xl/calcChain.xml><?xml version="1.0" encoding="utf-8"?>
<calcChain xmlns="http://schemas.openxmlformats.org/spreadsheetml/2006/main">
  <c r="G47" i="28" l="1"/>
  <c r="G44" i="28"/>
  <c r="D15" i="27" s="1"/>
  <c r="G40" i="28"/>
  <c r="G35" i="28"/>
  <c r="G30" i="28"/>
  <c r="F30" i="28"/>
  <c r="G21" i="28"/>
  <c r="G15" i="28"/>
  <c r="D9" i="27" s="1"/>
  <c r="G10" i="28"/>
  <c r="D14" i="27"/>
  <c r="D13" i="27"/>
  <c r="D12" i="27"/>
  <c r="D11" i="27"/>
  <c r="D10" i="27"/>
  <c r="D8" i="27"/>
  <c r="G42" i="28" l="1"/>
  <c r="D16" i="27"/>
  <c r="F10" i="28"/>
  <c r="F15" i="28"/>
  <c r="F35" i="28" l="1"/>
  <c r="C11" i="27" l="1"/>
  <c r="H25" i="28"/>
  <c r="F40" i="28" l="1"/>
  <c r="F21" i="28" l="1"/>
  <c r="C10" i="27" s="1"/>
  <c r="C9" i="27"/>
  <c r="C13" i="27"/>
  <c r="C12" i="27"/>
  <c r="C14" i="27"/>
  <c r="H30" i="28"/>
  <c r="F42" i="28" l="1"/>
  <c r="F44" i="28" s="1"/>
  <c r="E13" i="27"/>
  <c r="H35" i="28"/>
  <c r="E12" i="27" l="1"/>
  <c r="H21" i="28" l="1"/>
  <c r="E10" i="27"/>
  <c r="E11" i="27" l="1"/>
  <c r="G64" i="32"/>
  <c r="K64" i="32" s="1"/>
  <c r="F64" i="32"/>
  <c r="H64" i="32" s="1"/>
  <c r="J64" i="32" s="1"/>
  <c r="G63" i="32"/>
  <c r="F63" i="32"/>
  <c r="H63" i="32" s="1"/>
  <c r="I89" i="32"/>
  <c r="I85" i="32"/>
  <c r="G84" i="32"/>
  <c r="K84" i="32" s="1"/>
  <c r="F84" i="32"/>
  <c r="H84" i="32" s="1"/>
  <c r="J84" i="32" s="1"/>
  <c r="K83" i="32"/>
  <c r="G83" i="32"/>
  <c r="F83" i="32"/>
  <c r="H83" i="32" s="1"/>
  <c r="J83" i="32" s="1"/>
  <c r="G82" i="32"/>
  <c r="F82" i="32"/>
  <c r="G80" i="32"/>
  <c r="K80" i="32" s="1"/>
  <c r="E80" i="32"/>
  <c r="F80" i="32" s="1"/>
  <c r="H80" i="32" s="1"/>
  <c r="J80" i="32" s="1"/>
  <c r="G79" i="32"/>
  <c r="E79" i="32"/>
  <c r="F79" i="32" s="1"/>
  <c r="K78" i="32"/>
  <c r="G78" i="32"/>
  <c r="E78" i="32"/>
  <c r="F78" i="32" s="1"/>
  <c r="H78" i="32" s="1"/>
  <c r="J78" i="32" s="1"/>
  <c r="G77" i="32"/>
  <c r="K77" i="32" s="1"/>
  <c r="E77" i="32"/>
  <c r="F77" i="32" s="1"/>
  <c r="G76" i="32"/>
  <c r="K76" i="32" s="1"/>
  <c r="E76" i="32"/>
  <c r="F76" i="32" s="1"/>
  <c r="K71" i="32"/>
  <c r="J71" i="32"/>
  <c r="I71" i="32"/>
  <c r="G71" i="32"/>
  <c r="F71" i="32"/>
  <c r="H70" i="32"/>
  <c r="H69" i="32"/>
  <c r="H71" i="32" s="1"/>
  <c r="G65" i="32"/>
  <c r="K65" i="32" s="1"/>
  <c r="F65" i="32"/>
  <c r="F61" i="32"/>
  <c r="G61" i="32" s="1"/>
  <c r="F60" i="32"/>
  <c r="G60" i="32" s="1"/>
  <c r="K60" i="32" s="1"/>
  <c r="F59" i="32"/>
  <c r="G59" i="32" s="1"/>
  <c r="K59" i="32" s="1"/>
  <c r="G58" i="32"/>
  <c r="F58" i="32"/>
  <c r="K53" i="32"/>
  <c r="G53" i="32"/>
  <c r="F53" i="32"/>
  <c r="H53" i="32" s="1"/>
  <c r="J53" i="32" s="1"/>
  <c r="G52" i="32"/>
  <c r="F52" i="32"/>
  <c r="G51" i="32"/>
  <c r="K51" i="32" s="1"/>
  <c r="F51" i="32"/>
  <c r="H51" i="32" s="1"/>
  <c r="J51" i="32" s="1"/>
  <c r="K50" i="32"/>
  <c r="G50" i="32"/>
  <c r="F50" i="32"/>
  <c r="H50" i="32" s="1"/>
  <c r="J50" i="32" s="1"/>
  <c r="K49" i="32"/>
  <c r="G49" i="32"/>
  <c r="F49" i="32"/>
  <c r="I48" i="32"/>
  <c r="F46" i="32"/>
  <c r="G46" i="32" s="1"/>
  <c r="K46" i="32" s="1"/>
  <c r="F45" i="32"/>
  <c r="E45" i="32"/>
  <c r="E44" i="32"/>
  <c r="F44" i="32" s="1"/>
  <c r="G44" i="32" s="1"/>
  <c r="K44" i="32" s="1"/>
  <c r="F43" i="32"/>
  <c r="E43" i="32"/>
  <c r="E42" i="32"/>
  <c r="F42" i="32" s="1"/>
  <c r="G42" i="32" s="1"/>
  <c r="K42" i="32" s="1"/>
  <c r="F41" i="32"/>
  <c r="E41" i="32"/>
  <c r="F40" i="32"/>
  <c r="G40" i="32" s="1"/>
  <c r="K40" i="32" s="1"/>
  <c r="F39" i="32"/>
  <c r="G39" i="32" s="1"/>
  <c r="K39" i="32" s="1"/>
  <c r="I38" i="32"/>
  <c r="F36" i="32"/>
  <c r="G36" i="32" s="1"/>
  <c r="I35" i="32"/>
  <c r="I54" i="32" s="1"/>
  <c r="F33" i="32"/>
  <c r="G33" i="32" s="1"/>
  <c r="H32" i="32"/>
  <c r="J32" i="32" s="1"/>
  <c r="E32" i="32"/>
  <c r="F32" i="32" s="1"/>
  <c r="G32" i="32" s="1"/>
  <c r="K32" i="32" s="1"/>
  <c r="E31" i="32"/>
  <c r="F31" i="32" s="1"/>
  <c r="H30" i="32"/>
  <c r="J30" i="32" s="1"/>
  <c r="E30" i="32"/>
  <c r="F30" i="32" s="1"/>
  <c r="G30" i="32" s="1"/>
  <c r="K30" i="32" s="1"/>
  <c r="E29" i="32"/>
  <c r="F29" i="32" s="1"/>
  <c r="G29" i="32" s="1"/>
  <c r="K29" i="32" s="1"/>
  <c r="H28" i="32"/>
  <c r="J28" i="32" s="1"/>
  <c r="E28" i="32"/>
  <c r="F28" i="32" s="1"/>
  <c r="G28" i="32" s="1"/>
  <c r="K28" i="32" s="1"/>
  <c r="E27" i="32"/>
  <c r="F27" i="32" s="1"/>
  <c r="F26" i="32"/>
  <c r="G26" i="32" s="1"/>
  <c r="K26" i="32" s="1"/>
  <c r="F25" i="32"/>
  <c r="I24" i="32"/>
  <c r="I18" i="32"/>
  <c r="G17" i="32"/>
  <c r="K17" i="32" s="1"/>
  <c r="F17" i="32"/>
  <c r="H17" i="32" s="1"/>
  <c r="J17" i="32" s="1"/>
  <c r="F16" i="32"/>
  <c r="E16" i="32"/>
  <c r="I10" i="32"/>
  <c r="I13" i="32" s="1"/>
  <c r="I20" i="32" s="1"/>
  <c r="C9" i="32"/>
  <c r="F9" i="32" s="1"/>
  <c r="G9" i="32" s="1"/>
  <c r="K9" i="32" s="1"/>
  <c r="F8" i="32"/>
  <c r="C8" i="32"/>
  <c r="G7" i="32"/>
  <c r="K7" i="32" s="1"/>
  <c r="C7" i="32"/>
  <c r="F7" i="32" s="1"/>
  <c r="F6" i="32"/>
  <c r="C6" i="32"/>
  <c r="H44" i="32" l="1"/>
  <c r="J44" i="32" s="1"/>
  <c r="H36" i="32"/>
  <c r="H42" i="32"/>
  <c r="J42" i="32" s="1"/>
  <c r="F66" i="32"/>
  <c r="F35" i="32"/>
  <c r="H65" i="32"/>
  <c r="I65" i="32" s="1"/>
  <c r="H77" i="32"/>
  <c r="J77" i="32" s="1"/>
  <c r="G8" i="32"/>
  <c r="K8" i="32" s="1"/>
  <c r="G41" i="32"/>
  <c r="H41" i="32" s="1"/>
  <c r="J41" i="32" s="1"/>
  <c r="H61" i="32"/>
  <c r="J61" i="32" s="1"/>
  <c r="K61" i="32"/>
  <c r="H76" i="32"/>
  <c r="H79" i="32"/>
  <c r="J79" i="32" s="1"/>
  <c r="K79" i="32"/>
  <c r="G25" i="32"/>
  <c r="H25" i="32"/>
  <c r="F24" i="32"/>
  <c r="H26" i="32"/>
  <c r="J26" i="32" s="1"/>
  <c r="G27" i="32"/>
  <c r="K27" i="32" s="1"/>
  <c r="G31" i="32"/>
  <c r="K31" i="32" s="1"/>
  <c r="H43" i="32"/>
  <c r="J43" i="32" s="1"/>
  <c r="G43" i="32"/>
  <c r="K43" i="32" s="1"/>
  <c r="G48" i="32"/>
  <c r="H58" i="32"/>
  <c r="G66" i="32"/>
  <c r="H7" i="32"/>
  <c r="J7" i="32" s="1"/>
  <c r="H9" i="32"/>
  <c r="J9" i="32" s="1"/>
  <c r="K33" i="32"/>
  <c r="H33" i="32"/>
  <c r="J33" i="32" s="1"/>
  <c r="K36" i="32"/>
  <c r="K35" i="32" s="1"/>
  <c r="G35" i="32"/>
  <c r="H40" i="32"/>
  <c r="J40" i="32" s="1"/>
  <c r="H45" i="32"/>
  <c r="J45" i="32" s="1"/>
  <c r="G45" i="32"/>
  <c r="K45" i="32" s="1"/>
  <c r="K58" i="32"/>
  <c r="H60" i="32"/>
  <c r="J60" i="32" s="1"/>
  <c r="J65" i="32"/>
  <c r="G6" i="32"/>
  <c r="H6" i="32"/>
  <c r="H49" i="32"/>
  <c r="F48" i="32"/>
  <c r="F10" i="32"/>
  <c r="F13" i="32" s="1"/>
  <c r="G16" i="32"/>
  <c r="F18" i="32"/>
  <c r="H29" i="32"/>
  <c r="J29" i="32" s="1"/>
  <c r="H35" i="32"/>
  <c r="J36" i="32"/>
  <c r="J35" i="32" s="1"/>
  <c r="H52" i="32"/>
  <c r="J52" i="32" s="1"/>
  <c r="K52" i="32"/>
  <c r="K48" i="32" s="1"/>
  <c r="H82" i="32"/>
  <c r="J82" i="32" s="1"/>
  <c r="K82" i="32"/>
  <c r="F38" i="32"/>
  <c r="H39" i="32"/>
  <c r="H46" i="32"/>
  <c r="J46" i="32" s="1"/>
  <c r="H59" i="32"/>
  <c r="J59" i="32" s="1"/>
  <c r="H27" i="32" l="1"/>
  <c r="J27" i="32" s="1"/>
  <c r="H8" i="32"/>
  <c r="J8" i="32" s="1"/>
  <c r="I58" i="32"/>
  <c r="I66" i="32" s="1"/>
  <c r="G18" i="32"/>
  <c r="K16" i="32"/>
  <c r="K18" i="32" s="1"/>
  <c r="K66" i="32"/>
  <c r="H31" i="32"/>
  <c r="J31" i="32" s="1"/>
  <c r="J25" i="32"/>
  <c r="J24" i="32" s="1"/>
  <c r="H24" i="32"/>
  <c r="F20" i="32"/>
  <c r="G10" i="32"/>
  <c r="G13" i="32" s="1"/>
  <c r="K6" i="32"/>
  <c r="K10" i="32" s="1"/>
  <c r="H66" i="32"/>
  <c r="K25" i="32"/>
  <c r="K24" i="32" s="1"/>
  <c r="G24" i="32"/>
  <c r="J76" i="32"/>
  <c r="K41" i="32"/>
  <c r="K38" i="32" s="1"/>
  <c r="K54" i="32" s="1"/>
  <c r="G38" i="32"/>
  <c r="G54" i="32" s="1"/>
  <c r="J49" i="32"/>
  <c r="J48" i="32" s="1"/>
  <c r="H48" i="32"/>
  <c r="H10" i="32"/>
  <c r="J10" i="32" s="1"/>
  <c r="J6" i="32"/>
  <c r="H38" i="32"/>
  <c r="J39" i="32"/>
  <c r="J38" i="32" s="1"/>
  <c r="H16" i="32"/>
  <c r="F54" i="32"/>
  <c r="F81" i="32" s="1"/>
  <c r="J54" i="32" l="1"/>
  <c r="J58" i="32"/>
  <c r="J66" i="32" s="1"/>
  <c r="I87" i="32"/>
  <c r="I93" i="32" s="1"/>
  <c r="F85" i="32"/>
  <c r="F87" i="32" s="1"/>
  <c r="G20" i="32"/>
  <c r="K13" i="32"/>
  <c r="K20" i="32" s="1"/>
  <c r="H18" i="32"/>
  <c r="J16" i="32"/>
  <c r="J18" i="32" s="1"/>
  <c r="H13" i="32"/>
  <c r="G81" i="32"/>
  <c r="H54" i="32"/>
  <c r="H81" i="32" l="1"/>
  <c r="H85" i="32" s="1"/>
  <c r="J81" i="32"/>
  <c r="J85" i="32" s="1"/>
  <c r="J87" i="32" s="1"/>
  <c r="K81" i="32"/>
  <c r="K85" i="32" s="1"/>
  <c r="K87" i="32" s="1"/>
  <c r="G85" i="32"/>
  <c r="G87" i="32" s="1"/>
  <c r="J13" i="32"/>
  <c r="J20" i="32" s="1"/>
  <c r="H20" i="32"/>
  <c r="F90" i="32"/>
  <c r="F89" i="32" s="1"/>
  <c r="F93" i="32" s="1"/>
  <c r="H87" i="32" l="1"/>
  <c r="G90" i="32"/>
  <c r="G89" i="32" s="1"/>
  <c r="G93" i="32" s="1"/>
  <c r="K90" i="32"/>
  <c r="K89" i="32" s="1"/>
  <c r="K93" i="32" s="1"/>
  <c r="H90" i="32" l="1"/>
  <c r="H89" i="32" s="1"/>
  <c r="H93" i="32" s="1"/>
  <c r="J90" i="32"/>
  <c r="J89" i="32" s="1"/>
  <c r="J93" i="32" s="1"/>
  <c r="H15" i="28" l="1"/>
  <c r="H40" i="28" l="1"/>
  <c r="H10" i="28"/>
  <c r="F47" i="28" l="1"/>
  <c r="H47" i="28" s="1"/>
  <c r="E14" i="27"/>
  <c r="C8" i="27"/>
  <c r="C15" i="27" l="1"/>
  <c r="C16" i="27" s="1"/>
  <c r="H42" i="28" l="1"/>
  <c r="E9" i="27"/>
  <c r="E8" i="27" l="1"/>
  <c r="H44" i="28" l="1"/>
  <c r="E15" i="27" l="1"/>
  <c r="E16" i="27" s="1"/>
</calcChain>
</file>

<file path=xl/sharedStrings.xml><?xml version="1.0" encoding="utf-8"?>
<sst xmlns="http://schemas.openxmlformats.org/spreadsheetml/2006/main" count="190" uniqueCount="139">
  <si>
    <t>TOTAL</t>
  </si>
  <si>
    <t>Unit</t>
  </si>
  <si>
    <t>/day</t>
  </si>
  <si>
    <t>/month</t>
  </si>
  <si>
    <t>COST</t>
  </si>
  <si>
    <t>LINE ITEM</t>
  </si>
  <si>
    <t>Cost</t>
  </si>
  <si>
    <t>Y1</t>
  </si>
  <si>
    <t>Y2</t>
  </si>
  <si>
    <t>REQUEST</t>
  </si>
  <si>
    <t>SHARE</t>
  </si>
  <si>
    <t>K. TOTAL COSTS</t>
  </si>
  <si>
    <t>/RT</t>
  </si>
  <si>
    <t>PAS</t>
  </si>
  <si>
    <t>A. PERSONNEL</t>
  </si>
  <si>
    <t>FRINGE BENEFITS STAFF</t>
  </si>
  <si>
    <t>STAFF SALARIES</t>
  </si>
  <si>
    <t>/person</t>
  </si>
  <si>
    <t>TOTAL PERSONNEL</t>
  </si>
  <si>
    <t>B.</t>
  </si>
  <si>
    <t>INTERNATIONAL AND DOMESTIC TRAVEL</t>
  </si>
  <si>
    <t>TOTAL TRAVEL</t>
  </si>
  <si>
    <t>TOTAL VENUE COSTS</t>
  </si>
  <si>
    <t>TOTAL OTHER DIRECT COSTS</t>
  </si>
  <si>
    <t>Program Manager $6,470/mo x 20%</t>
  </si>
  <si>
    <t>Program Associate ($2,900 x 30%)</t>
  </si>
  <si>
    <t>Finance Officer ($4,585 x 15%)</t>
  </si>
  <si>
    <t>fringe - DC staff</t>
  </si>
  <si>
    <t>units</t>
  </si>
  <si>
    <t>Program staff In-country Flight (2 staff)</t>
  </si>
  <si>
    <t>Education Consultants In-country Flight (2 consultants)</t>
  </si>
  <si>
    <t>Education Consultants Lodging (6 days in DC)</t>
  </si>
  <si>
    <t>Education Consultants Lodging (13 days in VT)</t>
  </si>
  <si>
    <t>Program staff lodging (13 days in VT)</t>
  </si>
  <si>
    <t>Meals- Consultants (6 days in DC)</t>
  </si>
  <si>
    <t>Meals- Consultants (13 days in VT)</t>
  </si>
  <si>
    <t xml:space="preserve">Per Diem - staff (13 days in VT) </t>
  </si>
  <si>
    <t>Lodging VT (12 days)</t>
  </si>
  <si>
    <t>Lodging DC (5 days)</t>
  </si>
  <si>
    <t>Meals VT (12 days)</t>
  </si>
  <si>
    <t>Meals DC (5 days)</t>
  </si>
  <si>
    <t>incidentals VT (13 days)</t>
  </si>
  <si>
    <t>Airport transfers (total of 4 transfers)</t>
  </si>
  <si>
    <t>/pertransfer</t>
  </si>
  <si>
    <t>C. MATERIALS AND SUPPLIES</t>
  </si>
  <si>
    <t>TOTAL MATERIALS AND SUPPLIES</t>
  </si>
  <si>
    <t>TOTSI Staff Transportation and Per Diem</t>
  </si>
  <si>
    <t xml:space="preserve">G. INDIRECT COSTS </t>
  </si>
  <si>
    <t>/percourse</t>
  </si>
  <si>
    <t>Bus service</t>
  </si>
  <si>
    <t>TTSC Staff Transportation and Per Diem</t>
  </si>
  <si>
    <t>Incidentals</t>
  </si>
  <si>
    <t>Airport transfers</t>
  </si>
  <si>
    <t>extra luggage</t>
  </si>
  <si>
    <t>On total costs minus pax and office rent</t>
  </si>
  <si>
    <t xml:space="preserve">annual </t>
  </si>
  <si>
    <t>TOTAL OTHER CONTRACTUAL</t>
  </si>
  <si>
    <t>POTENTIAL</t>
  </si>
  <si>
    <t>YEAR 3</t>
  </si>
  <si>
    <t>A.1</t>
  </si>
  <si>
    <t>A.2</t>
  </si>
  <si>
    <t>D. VENUE COSTS</t>
  </si>
  <si>
    <t>F. OTHER DIRECT COSTS</t>
  </si>
  <si>
    <t>Telecommunications</t>
  </si>
  <si>
    <t>Printing/Copying</t>
  </si>
  <si>
    <t>Postage/Courier</t>
  </si>
  <si>
    <t>Office rent</t>
  </si>
  <si>
    <t>Equipment/furniture leasing</t>
  </si>
  <si>
    <t>A-133 Audit fees</t>
  </si>
  <si>
    <t>DC City tour</t>
  </si>
  <si>
    <t>museum fee</t>
  </si>
  <si>
    <t>Cultural exchange activity</t>
  </si>
  <si>
    <t>-</t>
  </si>
  <si>
    <t>SUBTOTAL DIRECT COSTS</t>
  </si>
  <si>
    <t>TOTSI Participant Transportation and Per Diem</t>
  </si>
  <si>
    <t>International flight (Tilisi-VT-Tbilisi)</t>
  </si>
  <si>
    <t>In country flights (VT-DC-VT)</t>
  </si>
  <si>
    <t>Teachers tool kit (Incl. flip cam, TESOL membership, mini-library)</t>
  </si>
  <si>
    <t>Shipping Costs</t>
  </si>
  <si>
    <t>/ps</t>
  </si>
  <si>
    <t>Training materials</t>
  </si>
  <si>
    <t>TOTSI Workshop Supplies</t>
  </si>
  <si>
    <t>TOTSI Consultant fees (2 consultants, 19 days)</t>
  </si>
  <si>
    <t>TOTSI Program Transportation</t>
  </si>
  <si>
    <t>A.3</t>
  </si>
  <si>
    <t>SHORT-TERM CONTRACTED SERVICES</t>
  </si>
  <si>
    <t>TTSC Consultants (Yr 1 - 2 consultants, Yr 2 - 1 Consultant, 21 days)</t>
  </si>
  <si>
    <t>Senior Technical Specialist $4,850 x Yr 1 -30%, Yr 2- 35%)</t>
  </si>
  <si>
    <t>Online courses (13 donated at 50% cost share)</t>
  </si>
  <si>
    <t>Online Courses (24 donated at 50% cost share)</t>
  </si>
  <si>
    <t>subtotal staff</t>
  </si>
  <si>
    <t>TOTAL SHORT-TERM SERVICES</t>
  </si>
  <si>
    <t>Consultant flight  (US-GEO-US, Yr 1 - 2 consultants, Yr 2- 1 consult)</t>
  </si>
  <si>
    <t xml:space="preserve">Per diem Tbilisi </t>
  </si>
  <si>
    <t>/perpiece</t>
  </si>
  <si>
    <t>Total International and Domestic Travel</t>
  </si>
  <si>
    <t>TTSC Workshop Costs</t>
  </si>
  <si>
    <t>E. OTHER CONTRACTUAL</t>
  </si>
  <si>
    <t>FINAL WL TOT BUDGET 8-30-12</t>
  </si>
  <si>
    <t>Teachers mini tool kit (18 in Y1, 24 in Y2)</t>
  </si>
  <si>
    <t>Video cameras (18 in Y1, 24 in Y2)</t>
  </si>
  <si>
    <t>STANDARD USG BUDGET LINES</t>
  </si>
  <si>
    <t>C.</t>
  </si>
  <si>
    <t>D.</t>
  </si>
  <si>
    <t xml:space="preserve">F.      OTHER DIRECT COSTS </t>
  </si>
  <si>
    <t>A</t>
  </si>
  <si>
    <t>PERSONNEL</t>
  </si>
  <si>
    <t>CONTRACTUAL</t>
  </si>
  <si>
    <t xml:space="preserve">FRINGE BENEFITS </t>
  </si>
  <si>
    <t>F. CONTRACTUAL</t>
  </si>
  <si>
    <t>G. OTHER DIRECT COSTS</t>
  </si>
  <si>
    <t>H. SUBTOTAL DIRECT COSTS</t>
  </si>
  <si>
    <t>J. TOTAL COSTS</t>
  </si>
  <si>
    <t>E.</t>
  </si>
  <si>
    <t>TOTAL COSTS</t>
  </si>
  <si>
    <t>I.</t>
  </si>
  <si>
    <t>J.</t>
  </si>
  <si>
    <t>G.</t>
  </si>
  <si>
    <t>INDIRECT COSTS</t>
  </si>
  <si>
    <t>OTHER DIRECT COSTS</t>
  </si>
  <si>
    <t xml:space="preserve">I. INDIRECT COSTS (NICRA) </t>
  </si>
  <si>
    <t>Year 1</t>
  </si>
  <si>
    <t>TOTAL FRINGE</t>
  </si>
  <si>
    <t>TRAVEL</t>
  </si>
  <si>
    <t>Year</t>
  </si>
  <si>
    <t>FRINGE BENEFITS</t>
  </si>
  <si>
    <t>EQUIPMENT</t>
  </si>
  <si>
    <t>SUPPLIES</t>
  </si>
  <si>
    <t>D. EQUIPMENT</t>
  </si>
  <si>
    <t>E. SUPPLIES</t>
  </si>
  <si>
    <t>TOTAL EQUIPMENT COSTS</t>
  </si>
  <si>
    <t>TOTAL SUPPLIES</t>
  </si>
  <si>
    <t>NICRA (Predetermined rate) or 10% de minimis</t>
  </si>
  <si>
    <t>YLS BUDGET SUMMARY</t>
  </si>
  <si>
    <r>
      <t>&lt;</t>
    </r>
    <r>
      <rPr>
        <i/>
        <sz val="14"/>
        <rFont val="Times New Roman"/>
        <family val="1"/>
      </rPr>
      <t>name of organization&gt;</t>
    </r>
  </si>
  <si>
    <t>&lt;name of organization&gt;</t>
  </si>
  <si>
    <t>YLS SUB-AWARD BUDGET</t>
  </si>
  <si>
    <t>Cost Share</t>
  </si>
  <si>
    <t>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</si>
</sst>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_ ;\-#,##0.00\ "/>
    <numFmt numFmtId="166" formatCode="#,##0.000_);\(#,##0.000\)"/>
    <numFmt numFmtId="167" formatCode="0.00000%"/>
    <numFmt numFmtId="168" formatCode="0.0%"/>
    <numFmt numFmtId="169" formatCode="_(&quot;$&quot;* #,##0_);_(&quot;$&quot;* \(#,##0\);_(&quot;$&quot;* &quot;-&quot;??_);_(@_)"/>
    <numFmt numFmtId="170" formatCode="_(* #,##0_);_(* \(#,##0\);_(* &quot;-&quot;??_);_(@_)"/>
  </numFmts>
  <fonts count="73" x14ac:knownFonts="1">
    <font>
      <sz val="12"/>
      <name val="Arial"/>
    </font>
    <font>
      <sz val="14"/>
      <name val="Arial"/>
      <family val="2"/>
    </font>
    <font>
      <sz val="12"/>
      <name val="Helv"/>
    </font>
    <font>
      <sz val="10"/>
      <name val="Arial Cyr"/>
      <charset val="204"/>
    </font>
    <font>
      <sz val="9"/>
      <name val="Arial"/>
      <family val="2"/>
    </font>
    <font>
      <b/>
      <sz val="9"/>
      <name val="Arial"/>
      <family val="2"/>
    </font>
    <font>
      <b/>
      <sz val="9"/>
      <name val="Arial Cyr"/>
      <charset val="204"/>
    </font>
    <font>
      <sz val="10"/>
      <name val="Arial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9"/>
      <name val="Arial"/>
      <family val="2"/>
    </font>
    <font>
      <b/>
      <i/>
      <sz val="11"/>
      <name val="Times New Roman"/>
      <family val="1"/>
    </font>
    <font>
      <b/>
      <i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Franklin Gothic Book"/>
      <family val="2"/>
    </font>
    <font>
      <i/>
      <sz val="9"/>
      <name val="Franklin Gothic Book"/>
      <family val="2"/>
    </font>
    <font>
      <b/>
      <sz val="9"/>
      <name val="Franklin Gothic Book"/>
      <family val="2"/>
    </font>
    <font>
      <i/>
      <sz val="9"/>
      <color indexed="18"/>
      <name val="Franklin Gothic Book"/>
      <family val="2"/>
    </font>
    <font>
      <b/>
      <i/>
      <sz val="9"/>
      <name val="Franklin Gothic Book"/>
      <family val="2"/>
    </font>
    <font>
      <b/>
      <i/>
      <sz val="9"/>
      <color indexed="18"/>
      <name val="Franklin Gothic Book"/>
      <family val="2"/>
    </font>
    <font>
      <sz val="9"/>
      <color indexed="1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i/>
      <sz val="9"/>
      <color indexed="56"/>
      <name val="Franklin Gothic Book"/>
      <family val="2"/>
    </font>
    <font>
      <sz val="9"/>
      <color indexed="60"/>
      <name val="Franklin Gothic Book"/>
      <family val="2"/>
    </font>
    <font>
      <b/>
      <sz val="10"/>
      <name val="Arial"/>
      <family val="2"/>
    </font>
    <font>
      <sz val="11"/>
      <color indexed="18"/>
      <name val="Times New Roman"/>
      <family val="1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rgb="FFFF0000"/>
      <name val="Arial"/>
      <family val="2"/>
    </font>
    <font>
      <i/>
      <sz val="9"/>
      <color indexed="58"/>
      <name val="Franklin Gothic Book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color rgb="FFFF0000"/>
      <name val="Arial"/>
      <family val="2"/>
    </font>
    <font>
      <b/>
      <sz val="10"/>
      <color indexed="8"/>
      <name val="Franklin Gothic Book"/>
      <family val="2"/>
    </font>
    <font>
      <b/>
      <sz val="10"/>
      <color indexed="8"/>
      <name val="Franklin Gothic Book"/>
      <family val="2"/>
    </font>
    <font>
      <b/>
      <sz val="10"/>
      <name val="Franklin Gothic Book"/>
      <family val="2"/>
    </font>
    <font>
      <b/>
      <i/>
      <sz val="10"/>
      <color indexed="8"/>
      <name val="Franklin Gothic Book"/>
      <family val="2"/>
    </font>
    <font>
      <sz val="11"/>
      <color rgb="FFFF0000"/>
      <name val="Times New Roman"/>
      <family val="1"/>
    </font>
    <font>
      <sz val="10"/>
      <name val="Franklin Gothic Book"/>
      <family val="2"/>
    </font>
    <font>
      <i/>
      <sz val="10"/>
      <name val="Franklin Gothic Book"/>
      <family val="2"/>
    </font>
    <font>
      <b/>
      <i/>
      <sz val="10"/>
      <name val="Franklin Gothic Book"/>
      <family val="2"/>
    </font>
    <font>
      <sz val="10"/>
      <color indexed="8"/>
      <name val="Franklin Gothic Book"/>
      <family val="2"/>
    </font>
    <font>
      <sz val="10"/>
      <color indexed="58"/>
      <name val="Franklin Gothic Book"/>
      <family val="2"/>
    </font>
    <font>
      <i/>
      <sz val="10"/>
      <color indexed="18"/>
      <name val="Franklin Gothic Book"/>
      <family val="2"/>
    </font>
    <font>
      <b/>
      <i/>
      <sz val="10"/>
      <color indexed="18"/>
      <name val="Franklin Gothic Book"/>
      <family val="2"/>
    </font>
    <font>
      <i/>
      <sz val="10"/>
      <color indexed="8"/>
      <name val="Franklin Gothic Book"/>
      <family val="2"/>
    </font>
    <font>
      <sz val="10"/>
      <color indexed="18"/>
      <name val="Franklin Gothic Book"/>
      <family val="2"/>
    </font>
    <font>
      <i/>
      <sz val="10"/>
      <color indexed="56"/>
      <name val="Franklin Gothic Book"/>
      <family val="2"/>
    </font>
    <font>
      <sz val="10"/>
      <color rgb="FFFF0000"/>
      <name val="Franklin Gothic Book"/>
      <family val="2"/>
    </font>
    <font>
      <b/>
      <sz val="10"/>
      <color rgb="FFFF0000"/>
      <name val="Franklin Gothic Book"/>
      <family val="2"/>
    </font>
    <font>
      <sz val="12"/>
      <name val="Franklin Gothic Book"/>
      <family val="2"/>
    </font>
    <font>
      <b/>
      <i/>
      <sz val="9"/>
      <color rgb="FFFF0000"/>
      <name val="Franklin Gothic Book"/>
      <family val="2"/>
    </font>
    <font>
      <b/>
      <i/>
      <sz val="9"/>
      <color indexed="10"/>
      <name val="Franklin Gothic Book"/>
      <family val="2"/>
    </font>
    <font>
      <b/>
      <sz val="9"/>
      <color rgb="FFFF000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2"/>
      <name val="Arial"/>
      <family val="2"/>
    </font>
    <font>
      <b/>
      <i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0">
    <xf numFmtId="37" fontId="0" fillId="2" borderId="0"/>
    <xf numFmtId="44" fontId="1" fillId="0" borderId="0" applyFont="0" applyFill="0" applyBorder="0" applyAlignment="0" applyProtection="0"/>
    <xf numFmtId="0" fontId="3" fillId="0" borderId="0"/>
    <xf numFmtId="37" fontId="2" fillId="0" borderId="0"/>
    <xf numFmtId="37" fontId="2" fillId="0" borderId="0"/>
    <xf numFmtId="9" fontId="19" fillId="0" borderId="0" applyFont="0" applyFill="0" applyBorder="0" applyAlignment="0" applyProtection="0"/>
    <xf numFmtId="0" fontId="7" fillId="0" borderId="0"/>
    <xf numFmtId="43" fontId="65" fillId="0" borderId="0" applyFont="0" applyFill="0" applyBorder="0" applyAlignment="0" applyProtection="0"/>
    <xf numFmtId="37" fontId="19" fillId="2" borderId="0"/>
    <xf numFmtId="43" fontId="19" fillId="0" borderId="0" applyFont="0" applyFill="0" applyBorder="0" applyAlignment="0" applyProtection="0"/>
  </cellStyleXfs>
  <cellXfs count="330">
    <xf numFmtId="37" fontId="0" fillId="2" borderId="0" xfId="0" applyNumberFormat="1"/>
    <xf numFmtId="37" fontId="4" fillId="2" borderId="0" xfId="0" applyFont="1"/>
    <xf numFmtId="37" fontId="4" fillId="0" borderId="0" xfId="0" applyFont="1" applyFill="1"/>
    <xf numFmtId="37" fontId="9" fillId="3" borderId="2" xfId="0" applyNumberFormat="1" applyFont="1" applyFill="1" applyBorder="1"/>
    <xf numFmtId="37" fontId="8" fillId="3" borderId="2" xfId="0" applyNumberFormat="1" applyFont="1" applyFill="1" applyBorder="1"/>
    <xf numFmtId="37" fontId="9" fillId="0" borderId="2" xfId="0" applyNumberFormat="1" applyFont="1" applyFill="1" applyBorder="1"/>
    <xf numFmtId="37" fontId="12" fillId="0" borderId="2" xfId="0" applyNumberFormat="1" applyFont="1" applyFill="1" applyBorder="1"/>
    <xf numFmtId="37" fontId="8" fillId="0" borderId="2" xfId="0" applyNumberFormat="1" applyFont="1" applyFill="1" applyBorder="1"/>
    <xf numFmtId="3" fontId="9" fillId="0" borderId="2" xfId="0" applyNumberFormat="1" applyFont="1" applyFill="1" applyBorder="1" applyAlignment="1">
      <alignment horizontal="center"/>
    </xf>
    <xf numFmtId="37" fontId="8" fillId="2" borderId="2" xfId="0" quotePrefix="1" applyNumberFormat="1" applyFont="1" applyBorder="1"/>
    <xf numFmtId="37" fontId="10" fillId="0" borderId="2" xfId="0" applyNumberFormat="1" applyFont="1" applyFill="1" applyBorder="1"/>
    <xf numFmtId="37" fontId="8" fillId="2" borderId="2" xfId="0" applyNumberFormat="1" applyFont="1" applyBorder="1"/>
    <xf numFmtId="37" fontId="10" fillId="0" borderId="2" xfId="0" applyFont="1" applyFill="1" applyBorder="1"/>
    <xf numFmtId="166" fontId="10" fillId="0" borderId="2" xfId="0" applyNumberFormat="1" applyFont="1" applyFill="1" applyBorder="1"/>
    <xf numFmtId="37" fontId="8" fillId="0" borderId="2" xfId="0" quotePrefix="1" applyNumberFormat="1" applyFont="1" applyFill="1" applyBorder="1"/>
    <xf numFmtId="166" fontId="9" fillId="0" borderId="2" xfId="0" applyNumberFormat="1" applyFont="1" applyFill="1" applyBorder="1"/>
    <xf numFmtId="37" fontId="8" fillId="0" borderId="2" xfId="0" applyFont="1" applyFill="1" applyBorder="1"/>
    <xf numFmtId="37" fontId="12" fillId="0" borderId="2" xfId="3" applyFont="1" applyBorder="1"/>
    <xf numFmtId="37" fontId="11" fillId="0" borderId="2" xfId="0" applyNumberFormat="1" applyFont="1" applyFill="1" applyBorder="1"/>
    <xf numFmtId="37" fontId="9" fillId="3" borderId="2" xfId="0" applyFont="1" applyFill="1" applyBorder="1"/>
    <xf numFmtId="37" fontId="8" fillId="2" borderId="3" xfId="0" applyFont="1" applyBorder="1"/>
    <xf numFmtId="37" fontId="8" fillId="2" borderId="4" xfId="0" applyFont="1" applyBorder="1"/>
    <xf numFmtId="37" fontId="8" fillId="2" borderId="5" xfId="0" applyNumberFormat="1" applyFont="1" applyBorder="1"/>
    <xf numFmtId="37" fontId="9" fillId="2" borderId="6" xfId="0" applyNumberFormat="1" applyFont="1" applyBorder="1"/>
    <xf numFmtId="37" fontId="8" fillId="2" borderId="7" xfId="0" applyNumberFormat="1" applyFont="1" applyBorder="1"/>
    <xf numFmtId="37" fontId="8" fillId="2" borderId="8" xfId="0" applyNumberFormat="1" applyFont="1" applyBorder="1"/>
    <xf numFmtId="37" fontId="8" fillId="2" borderId="2" xfId="0" applyFont="1" applyBorder="1"/>
    <xf numFmtId="37" fontId="33" fillId="0" borderId="2" xfId="0" applyFont="1" applyFill="1" applyBorder="1"/>
    <xf numFmtId="37" fontId="20" fillId="2" borderId="0" xfId="0" applyFont="1"/>
    <xf numFmtId="37" fontId="20" fillId="0" borderId="0" xfId="0" applyFont="1" applyFill="1"/>
    <xf numFmtId="37" fontId="27" fillId="2" borderId="0" xfId="0" applyFont="1"/>
    <xf numFmtId="164" fontId="29" fillId="0" borderId="0" xfId="1" applyNumberFormat="1" applyFont="1" applyFill="1"/>
    <xf numFmtId="37" fontId="30" fillId="0" borderId="0" xfId="0" applyFont="1" applyFill="1"/>
    <xf numFmtId="37" fontId="21" fillId="0" borderId="0" xfId="0" applyFont="1" applyFill="1" applyBorder="1"/>
    <xf numFmtId="37" fontId="13" fillId="0" borderId="0" xfId="0" applyFont="1" applyFill="1"/>
    <xf numFmtId="37" fontId="13" fillId="0" borderId="2" xfId="0" applyNumberFormat="1" applyFont="1" applyFill="1" applyBorder="1"/>
    <xf numFmtId="37" fontId="15" fillId="0" borderId="0" xfId="0" applyFont="1" applyFill="1"/>
    <xf numFmtId="37" fontId="0" fillId="0" borderId="0" xfId="0" applyNumberFormat="1" applyFill="1"/>
    <xf numFmtId="37" fontId="10" fillId="2" borderId="2" xfId="0" applyNumberFormat="1" applyFont="1" applyBorder="1"/>
    <xf numFmtId="37" fontId="9" fillId="12" borderId="2" xfId="0" applyFont="1" applyFill="1" applyBorder="1"/>
    <xf numFmtId="10" fontId="9" fillId="0" borderId="2" xfId="5" applyNumberFormat="1" applyFont="1" applyFill="1" applyBorder="1"/>
    <xf numFmtId="37" fontId="9" fillId="0" borderId="9" xfId="0" applyNumberFormat="1" applyFont="1" applyFill="1" applyBorder="1"/>
    <xf numFmtId="37" fontId="9" fillId="3" borderId="9" xfId="0" applyNumberFormat="1" applyFont="1" applyFill="1" applyBorder="1"/>
    <xf numFmtId="37" fontId="40" fillId="9" borderId="2" xfId="0" applyFont="1" applyFill="1" applyBorder="1"/>
    <xf numFmtId="37" fontId="13" fillId="0" borderId="2" xfId="0" applyFont="1" applyFill="1" applyBorder="1"/>
    <xf numFmtId="37" fontId="13" fillId="0" borderId="2" xfId="0" quotePrefix="1" applyNumberFormat="1" applyFont="1" applyFill="1" applyBorder="1"/>
    <xf numFmtId="42" fontId="13" fillId="0" borderId="2" xfId="1" applyNumberFormat="1" applyFont="1" applyFill="1" applyBorder="1" applyAlignment="1"/>
    <xf numFmtId="37" fontId="13" fillId="2" borderId="2" xfId="0" applyFont="1" applyBorder="1"/>
    <xf numFmtId="37" fontId="45" fillId="0" borderId="2" xfId="0" applyNumberFormat="1" applyFont="1" applyFill="1" applyBorder="1"/>
    <xf numFmtId="37" fontId="46" fillId="0" borderId="2" xfId="0" applyFont="1" applyFill="1" applyBorder="1"/>
    <xf numFmtId="44" fontId="46" fillId="0" borderId="2" xfId="1" applyFont="1" applyFill="1" applyBorder="1"/>
    <xf numFmtId="3" fontId="45" fillId="5" borderId="2" xfId="1" applyNumberFormat="1" applyFont="1" applyFill="1" applyBorder="1" applyAlignment="1">
      <alignment horizontal="center"/>
    </xf>
    <xf numFmtId="44" fontId="47" fillId="0" borderId="2" xfId="1" applyFont="1" applyFill="1" applyBorder="1"/>
    <xf numFmtId="37" fontId="48" fillId="2" borderId="2" xfId="0" applyFont="1" applyBorder="1"/>
    <xf numFmtId="37" fontId="45" fillId="0" borderId="2" xfId="0" applyFont="1" applyFill="1" applyBorder="1"/>
    <xf numFmtId="37" fontId="46" fillId="0" borderId="2" xfId="0" applyNumberFormat="1" applyFont="1" applyFill="1" applyBorder="1"/>
    <xf numFmtId="37" fontId="20" fillId="0" borderId="0" xfId="0" applyNumberFormat="1" applyFont="1" applyFill="1"/>
    <xf numFmtId="37" fontId="48" fillId="9" borderId="2" xfId="0" applyFont="1" applyFill="1" applyBorder="1"/>
    <xf numFmtId="37" fontId="42" fillId="0" borderId="2" xfId="0" applyNumberFormat="1" applyFont="1" applyFill="1" applyBorder="1"/>
    <xf numFmtId="167" fontId="49" fillId="0" borderId="0" xfId="5" applyNumberFormat="1" applyFont="1" applyFill="1" applyBorder="1"/>
    <xf numFmtId="37" fontId="45" fillId="2" borderId="2" xfId="0" applyFont="1" applyBorder="1"/>
    <xf numFmtId="3" fontId="42" fillId="2" borderId="2" xfId="0" applyNumberFormat="1" applyFont="1" applyBorder="1" applyAlignment="1">
      <alignment horizontal="center"/>
    </xf>
    <xf numFmtId="3" fontId="42" fillId="4" borderId="2" xfId="0" applyNumberFormat="1" applyFont="1" applyFill="1" applyBorder="1" applyAlignment="1">
      <alignment horizontal="center"/>
    </xf>
    <xf numFmtId="37" fontId="42" fillId="2" borderId="2" xfId="0" applyFont="1" applyBorder="1" applyAlignment="1">
      <alignment horizontal="center"/>
    </xf>
    <xf numFmtId="37" fontId="45" fillId="2" borderId="2" xfId="0" applyNumberFormat="1" applyFont="1" applyBorder="1"/>
    <xf numFmtId="37" fontId="42" fillId="2" borderId="2" xfId="0" applyNumberFormat="1" applyFont="1" applyBorder="1"/>
    <xf numFmtId="37" fontId="42" fillId="2" borderId="2" xfId="0" applyNumberFormat="1" applyFont="1" applyBorder="1" applyAlignment="1">
      <alignment horizontal="center"/>
    </xf>
    <xf numFmtId="3" fontId="45" fillId="4" borderId="2" xfId="0" applyNumberFormat="1" applyFont="1" applyFill="1" applyBorder="1" applyAlignment="1">
      <alignment horizontal="center"/>
    </xf>
    <xf numFmtId="37" fontId="42" fillId="3" borderId="2" xfId="0" applyNumberFormat="1" applyFont="1" applyFill="1" applyBorder="1"/>
    <xf numFmtId="37" fontId="45" fillId="3" borderId="2" xfId="0" applyNumberFormat="1" applyFont="1" applyFill="1" applyBorder="1"/>
    <xf numFmtId="3" fontId="42" fillId="3" borderId="2" xfId="0" applyNumberFormat="1" applyFont="1" applyFill="1" applyBorder="1" applyAlignment="1">
      <alignment horizontal="center"/>
    </xf>
    <xf numFmtId="37" fontId="45" fillId="6" borderId="2" xfId="0" applyFont="1" applyFill="1" applyBorder="1"/>
    <xf numFmtId="3" fontId="42" fillId="0" borderId="2" xfId="0" applyNumberFormat="1" applyFont="1" applyFill="1" applyBorder="1" applyAlignment="1">
      <alignment horizontal="center"/>
    </xf>
    <xf numFmtId="37" fontId="47" fillId="0" borderId="2" xfId="0" applyNumberFormat="1" applyFont="1" applyFill="1" applyBorder="1"/>
    <xf numFmtId="37" fontId="47" fillId="0" borderId="2" xfId="0" applyFont="1" applyFill="1" applyBorder="1"/>
    <xf numFmtId="3" fontId="47" fillId="4" borderId="2" xfId="0" applyNumberFormat="1" applyFont="1" applyFill="1" applyBorder="1" applyAlignment="1">
      <alignment horizontal="center"/>
    </xf>
    <xf numFmtId="3" fontId="47" fillId="0" borderId="2" xfId="0" applyNumberFormat="1" applyFont="1" applyFill="1" applyBorder="1" applyAlignment="1">
      <alignment horizontal="center"/>
    </xf>
    <xf numFmtId="37" fontId="42" fillId="0" borderId="0" xfId="0" applyFont="1" applyFill="1"/>
    <xf numFmtId="3" fontId="45" fillId="0" borderId="2" xfId="1" applyNumberFormat="1" applyFont="1" applyFill="1" applyBorder="1" applyAlignment="1">
      <alignment horizontal="center"/>
    </xf>
    <xf numFmtId="168" fontId="46" fillId="0" borderId="2" xfId="0" applyNumberFormat="1" applyFont="1" applyFill="1" applyBorder="1"/>
    <xf numFmtId="10" fontId="42" fillId="0" borderId="2" xfId="0" applyNumberFormat="1" applyFont="1" applyFill="1" applyBorder="1"/>
    <xf numFmtId="37" fontId="42" fillId="0" borderId="2" xfId="0" applyFont="1" applyFill="1" applyBorder="1"/>
    <xf numFmtId="164" fontId="47" fillId="0" borderId="2" xfId="1" applyNumberFormat="1" applyFont="1" applyFill="1" applyBorder="1"/>
    <xf numFmtId="37" fontId="42" fillId="3" borderId="2" xfId="0" applyFont="1" applyFill="1" applyBorder="1"/>
    <xf numFmtId="44" fontId="45" fillId="3" borderId="2" xfId="1" applyFont="1" applyFill="1" applyBorder="1" applyAlignment="1">
      <alignment horizontal="right"/>
    </xf>
    <xf numFmtId="37" fontId="45" fillId="3" borderId="2" xfId="0" applyFont="1" applyFill="1" applyBorder="1"/>
    <xf numFmtId="1" fontId="50" fillId="3" borderId="2" xfId="1" applyNumberFormat="1" applyFont="1" applyFill="1" applyBorder="1"/>
    <xf numFmtId="164" fontId="47" fillId="3" borderId="2" xfId="1" applyNumberFormat="1" applyFont="1" applyFill="1" applyBorder="1"/>
    <xf numFmtId="164" fontId="51" fillId="3" borderId="2" xfId="1" applyNumberFormat="1" applyFont="1" applyFill="1" applyBorder="1"/>
    <xf numFmtId="44" fontId="45" fillId="0" borderId="2" xfId="1" applyFont="1" applyFill="1" applyBorder="1" applyAlignment="1">
      <alignment horizontal="right"/>
    </xf>
    <xf numFmtId="1" fontId="51" fillId="0" borderId="2" xfId="1" applyNumberFormat="1" applyFont="1" applyFill="1" applyBorder="1"/>
    <xf numFmtId="164" fontId="51" fillId="0" borderId="2" xfId="1" applyNumberFormat="1" applyFont="1" applyFill="1" applyBorder="1"/>
    <xf numFmtId="37" fontId="52" fillId="2" borderId="2" xfId="0" applyFont="1" applyBorder="1"/>
    <xf numFmtId="37" fontId="45" fillId="0" borderId="2" xfId="0" quotePrefix="1" applyFont="1" applyFill="1" applyBorder="1"/>
    <xf numFmtId="37" fontId="53" fillId="2" borderId="2" xfId="0" applyFont="1" applyBorder="1"/>
    <xf numFmtId="164" fontId="46" fillId="0" borderId="2" xfId="1" applyNumberFormat="1" applyFont="1" applyBorder="1"/>
    <xf numFmtId="37" fontId="53" fillId="0" borderId="2" xfId="0" applyFont="1" applyFill="1" applyBorder="1"/>
    <xf numFmtId="3" fontId="45" fillId="2" borderId="2" xfId="0" applyNumberFormat="1" applyFont="1" applyBorder="1" applyAlignment="1">
      <alignment horizontal="center"/>
    </xf>
    <xf numFmtId="37" fontId="42" fillId="10" borderId="2" xfId="0" applyFont="1" applyFill="1" applyBorder="1"/>
    <xf numFmtId="44" fontId="45" fillId="10" borderId="2" xfId="1" applyFont="1" applyFill="1" applyBorder="1" applyAlignment="1">
      <alignment horizontal="right"/>
    </xf>
    <xf numFmtId="37" fontId="45" fillId="10" borderId="2" xfId="0" quotePrefix="1" applyFont="1" applyFill="1" applyBorder="1"/>
    <xf numFmtId="1" fontId="51" fillId="10" borderId="2" xfId="1" applyNumberFormat="1" applyFont="1" applyFill="1" applyBorder="1"/>
    <xf numFmtId="164" fontId="47" fillId="10" borderId="2" xfId="1" applyNumberFormat="1" applyFont="1" applyFill="1" applyBorder="1"/>
    <xf numFmtId="49" fontId="47" fillId="3" borderId="2" xfId="1" applyNumberFormat="1" applyFont="1" applyFill="1" applyBorder="1"/>
    <xf numFmtId="164" fontId="51" fillId="3" borderId="2" xfId="1" applyNumberFormat="1" applyFont="1" applyFill="1" applyBorder="1" applyAlignment="1">
      <alignment horizontal="right"/>
    </xf>
    <xf numFmtId="44" fontId="45" fillId="0" borderId="2" xfId="1" applyFont="1" applyBorder="1"/>
    <xf numFmtId="44" fontId="53" fillId="0" borderId="2" xfId="1" applyFont="1" applyFill="1" applyBorder="1"/>
    <xf numFmtId="0" fontId="50" fillId="0" borderId="2" xfId="1" applyNumberFormat="1" applyFont="1" applyBorder="1" applyAlignment="1">
      <alignment horizontal="right"/>
    </xf>
    <xf numFmtId="164" fontId="46" fillId="0" borderId="2" xfId="1" applyNumberFormat="1" applyFont="1" applyFill="1" applyBorder="1"/>
    <xf numFmtId="164" fontId="54" fillId="0" borderId="2" xfId="1" applyNumberFormat="1" applyFont="1" applyBorder="1"/>
    <xf numFmtId="37" fontId="42" fillId="9" borderId="2" xfId="0" applyNumberFormat="1" applyFont="1" applyFill="1" applyBorder="1"/>
    <xf numFmtId="3" fontId="42" fillId="9" borderId="2" xfId="0" applyNumberFormat="1" applyFont="1" applyFill="1" applyBorder="1" applyAlignment="1">
      <alignment horizontal="center"/>
    </xf>
    <xf numFmtId="37" fontId="45" fillId="9" borderId="2" xfId="0" quotePrefix="1" applyFont="1" applyFill="1" applyBorder="1"/>
    <xf numFmtId="39" fontId="46" fillId="0" borderId="2" xfId="0" applyNumberFormat="1" applyFont="1" applyFill="1" applyBorder="1"/>
    <xf numFmtId="37" fontId="55" fillId="2" borderId="2" xfId="0" applyFont="1" applyBorder="1"/>
    <xf numFmtId="37" fontId="56" fillId="0" borderId="2" xfId="0" applyNumberFormat="1" applyFont="1" applyFill="1" applyBorder="1"/>
    <xf numFmtId="3" fontId="56" fillId="2" borderId="2" xfId="0" applyNumberFormat="1" applyFont="1" applyBorder="1" applyAlignment="1">
      <alignment horizontal="center"/>
    </xf>
    <xf numFmtId="37" fontId="42" fillId="7" borderId="2" xfId="0" applyFont="1" applyFill="1" applyBorder="1"/>
    <xf numFmtId="37" fontId="45" fillId="7" borderId="2" xfId="0" applyFont="1" applyFill="1" applyBorder="1"/>
    <xf numFmtId="37" fontId="55" fillId="7" borderId="2" xfId="0" applyFont="1" applyFill="1" applyBorder="1"/>
    <xf numFmtId="164" fontId="42" fillId="7" borderId="2" xfId="1" applyNumberFormat="1" applyFont="1" applyFill="1" applyBorder="1"/>
    <xf numFmtId="44" fontId="56" fillId="0" borderId="2" xfId="1" applyFont="1" applyFill="1" applyBorder="1"/>
    <xf numFmtId="44" fontId="56" fillId="2" borderId="2" xfId="1" applyFont="1" applyFill="1" applyBorder="1" applyAlignment="1">
      <alignment horizontal="center"/>
    </xf>
    <xf numFmtId="44" fontId="42" fillId="2" borderId="2" xfId="1" applyFont="1" applyFill="1" applyBorder="1" applyAlignment="1">
      <alignment horizontal="center"/>
    </xf>
    <xf numFmtId="44" fontId="45" fillId="2" borderId="2" xfId="1" applyFont="1" applyFill="1" applyBorder="1"/>
    <xf numFmtId="44" fontId="42" fillId="3" borderId="2" xfId="1" applyFont="1" applyFill="1" applyBorder="1"/>
    <xf numFmtId="10" fontId="42" fillId="0" borderId="2" xfId="5" applyNumberFormat="1" applyFont="1" applyFill="1" applyBorder="1" applyAlignment="1">
      <alignment horizontal="right"/>
    </xf>
    <xf numFmtId="44" fontId="42" fillId="0" borderId="2" xfId="1" applyFont="1" applyFill="1" applyBorder="1"/>
    <xf numFmtId="44" fontId="45" fillId="2" borderId="2" xfId="1" applyFont="1" applyFill="1" applyBorder="1" applyAlignment="1">
      <alignment horizontal="right"/>
    </xf>
    <xf numFmtId="44" fontId="45" fillId="2" borderId="2" xfId="1" applyFont="1" applyFill="1" applyBorder="1" applyAlignment="1">
      <alignment horizontal="left" indent="4"/>
    </xf>
    <xf numFmtId="37" fontId="57" fillId="2" borderId="0" xfId="0" applyNumberFormat="1" applyFont="1"/>
    <xf numFmtId="37" fontId="45" fillId="0" borderId="0" xfId="4" applyFont="1" applyBorder="1"/>
    <xf numFmtId="10" fontId="58" fillId="2" borderId="0" xfId="0" applyNumberFormat="1" applyFont="1" applyAlignment="1">
      <alignment horizontal="right"/>
    </xf>
    <xf numFmtId="37" fontId="59" fillId="0" borderId="0" xfId="4" applyFont="1" applyBorder="1" applyAlignment="1">
      <alignment horizontal="center"/>
    </xf>
    <xf numFmtId="0" fontId="22" fillId="0" borderId="0" xfId="2" applyFont="1" applyBorder="1"/>
    <xf numFmtId="1" fontId="20" fillId="0" borderId="1" xfId="4" quotePrefix="1" applyNumberFormat="1" applyFont="1" applyFill="1" applyBorder="1"/>
    <xf numFmtId="37" fontId="22" fillId="2" borderId="0" xfId="0" applyFont="1" applyAlignment="1">
      <alignment horizontal="center"/>
    </xf>
    <xf numFmtId="37" fontId="22" fillId="2" borderId="0" xfId="0" applyFont="1"/>
    <xf numFmtId="44" fontId="46" fillId="8" borderId="2" xfId="1" applyFont="1" applyFill="1" applyBorder="1"/>
    <xf numFmtId="164" fontId="5" fillId="2" borderId="0" xfId="0" applyNumberFormat="1" applyFont="1" applyAlignment="1">
      <alignment horizontal="center"/>
    </xf>
    <xf numFmtId="164" fontId="0" fillId="2" borderId="0" xfId="0" applyNumberFormat="1"/>
    <xf numFmtId="164" fontId="60" fillId="2" borderId="0" xfId="0" applyNumberFormat="1" applyFont="1"/>
    <xf numFmtId="164" fontId="0" fillId="2" borderId="0" xfId="0" applyNumberFormat="1" applyAlignment="1">
      <alignment horizontal="center"/>
    </xf>
    <xf numFmtId="164" fontId="4" fillId="2" borderId="0" xfId="0" applyNumberFormat="1" applyFont="1" applyAlignment="1">
      <alignment horizontal="center"/>
    </xf>
    <xf numFmtId="37" fontId="18" fillId="2" borderId="0" xfId="0" applyNumberFormat="1" applyFont="1"/>
    <xf numFmtId="37" fontId="18" fillId="2" borderId="0" xfId="0" applyFont="1"/>
    <xf numFmtId="37" fontId="18" fillId="0" borderId="0" xfId="0" applyFont="1" applyFill="1"/>
    <xf numFmtId="37" fontId="62" fillId="2" borderId="0" xfId="0" applyFont="1"/>
    <xf numFmtId="37" fontId="63" fillId="2" borderId="0" xfId="0" applyFont="1"/>
    <xf numFmtId="37" fontId="64" fillId="2" borderId="0" xfId="0" applyFont="1"/>
    <xf numFmtId="37" fontId="27" fillId="0" borderId="0" xfId="0" applyFont="1" applyFill="1"/>
    <xf numFmtId="37" fontId="5" fillId="0" borderId="0" xfId="0" applyFont="1" applyFill="1"/>
    <xf numFmtId="37" fontId="40" fillId="0" borderId="0" xfId="0" applyFont="1" applyFill="1"/>
    <xf numFmtId="37" fontId="27" fillId="0" borderId="0" xfId="0" applyNumberFormat="1" applyFont="1" applyFill="1"/>
    <xf numFmtId="37" fontId="7" fillId="0" borderId="0" xfId="4" applyFont="1" applyFill="1" applyBorder="1"/>
    <xf numFmtId="37" fontId="6" fillId="0" borderId="0" xfId="2" applyNumberFormat="1" applyFont="1" applyFill="1" applyBorder="1"/>
    <xf numFmtId="3" fontId="9" fillId="0" borderId="0" xfId="0" applyNumberFormat="1" applyFont="1" applyFill="1" applyBorder="1" applyAlignment="1">
      <alignment horizontal="center"/>
    </xf>
    <xf numFmtId="37" fontId="12" fillId="6" borderId="2" xfId="0" applyNumberFormat="1" applyFont="1" applyFill="1" applyBorder="1"/>
    <xf numFmtId="37" fontId="8" fillId="6" borderId="2" xfId="0" applyNumberFormat="1" applyFont="1" applyFill="1" applyBorder="1"/>
    <xf numFmtId="37" fontId="17" fillId="0" borderId="0" xfId="0" applyFont="1" applyFill="1"/>
    <xf numFmtId="37" fontId="38" fillId="0" borderId="0" xfId="0" applyNumberFormat="1" applyFont="1" applyFill="1"/>
    <xf numFmtId="37" fontId="37" fillId="0" borderId="0" xfId="0" applyNumberFormat="1" applyFont="1" applyFill="1"/>
    <xf numFmtId="37" fontId="61" fillId="0" borderId="0" xfId="0" applyNumberFormat="1" applyFont="1" applyFill="1"/>
    <xf numFmtId="37" fontId="39" fillId="0" borderId="0" xfId="0" applyNumberFormat="1" applyFont="1" applyFill="1"/>
    <xf numFmtId="37" fontId="35" fillId="0" borderId="0" xfId="0" applyFont="1" applyFill="1"/>
    <xf numFmtId="37" fontId="0" fillId="0" borderId="0" xfId="0" applyNumberFormat="1" applyFill="1" applyBorder="1"/>
    <xf numFmtId="37" fontId="1" fillId="0" borderId="0" xfId="0" applyNumberFormat="1" applyFont="1" applyFill="1" applyBorder="1"/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37" fontId="8" fillId="0" borderId="0" xfId="0" applyFont="1" applyFill="1" applyBorder="1"/>
    <xf numFmtId="37" fontId="12" fillId="0" borderId="0" xfId="0" applyFont="1" applyFill="1" applyBorder="1"/>
    <xf numFmtId="164" fontId="9" fillId="0" borderId="0" xfId="0" applyNumberFormat="1" applyFont="1" applyFill="1" applyBorder="1" applyAlignment="1">
      <alignment horizontal="center"/>
    </xf>
    <xf numFmtId="37" fontId="8" fillId="0" borderId="0" xfId="0" applyNumberFormat="1" applyFont="1" applyFill="1" applyBorder="1"/>
    <xf numFmtId="37" fontId="9" fillId="0" borderId="0" xfId="0" applyNumberFormat="1" applyFont="1" applyFill="1" applyBorder="1"/>
    <xf numFmtId="37" fontId="9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7" fontId="12" fillId="0" borderId="0" xfId="0" applyNumberFormat="1" applyFont="1" applyFill="1" applyBorder="1"/>
    <xf numFmtId="37" fontId="4" fillId="0" borderId="0" xfId="0" applyFont="1" applyFill="1" applyBorder="1"/>
    <xf numFmtId="3" fontId="8" fillId="0" borderId="0" xfId="1" applyNumberFormat="1" applyFont="1" applyFill="1" applyBorder="1" applyAlignment="1">
      <alignment horizontal="center"/>
    </xf>
    <xf numFmtId="37" fontId="8" fillId="0" borderId="0" xfId="0" quotePrefix="1" applyNumberFormat="1" applyFont="1" applyFill="1" applyBorder="1"/>
    <xf numFmtId="37" fontId="11" fillId="0" borderId="0" xfId="0" applyNumberFormat="1" applyFont="1" applyFill="1" applyBorder="1"/>
    <xf numFmtId="37" fontId="11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center"/>
    </xf>
    <xf numFmtId="3" fontId="14" fillId="0" borderId="0" xfId="1" applyNumberFormat="1" applyFont="1" applyFill="1" applyBorder="1" applyAlignment="1">
      <alignment horizontal="center"/>
    </xf>
    <xf numFmtId="37" fontId="10" fillId="0" borderId="0" xfId="0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165" fontId="8" fillId="0" borderId="0" xfId="0" applyNumberFormat="1" applyFont="1" applyFill="1" applyBorder="1"/>
    <xf numFmtId="37" fontId="10" fillId="0" borderId="0" xfId="0" applyFont="1" applyFill="1" applyBorder="1"/>
    <xf numFmtId="166" fontId="10" fillId="0" borderId="0" xfId="0" applyNumberFormat="1" applyFont="1" applyFill="1" applyBorder="1"/>
    <xf numFmtId="37" fontId="13" fillId="0" borderId="0" xfId="0" applyNumberFormat="1" applyFont="1" applyFill="1" applyBorder="1"/>
    <xf numFmtId="37" fontId="13" fillId="0" borderId="0" xfId="0" applyFont="1" applyFill="1" applyBorder="1"/>
    <xf numFmtId="37" fontId="16" fillId="0" borderId="0" xfId="0" applyNumberFormat="1" applyFont="1" applyFill="1" applyBorder="1"/>
    <xf numFmtId="37" fontId="9" fillId="0" borderId="0" xfId="0" applyFont="1" applyFill="1" applyBorder="1"/>
    <xf numFmtId="166" fontId="9" fillId="0" borderId="0" xfId="0" applyNumberFormat="1" applyFont="1" applyFill="1" applyBorder="1"/>
    <xf numFmtId="164" fontId="12" fillId="0" borderId="0" xfId="0" applyNumberFormat="1" applyFont="1" applyFill="1" applyBorder="1" applyAlignment="1">
      <alignment horizontal="center"/>
    </xf>
    <xf numFmtId="3" fontId="12" fillId="0" borderId="0" xfId="1" applyNumberFormat="1" applyFont="1" applyFill="1" applyBorder="1" applyAlignment="1">
      <alignment horizontal="center"/>
    </xf>
    <xf numFmtId="37" fontId="13" fillId="0" borderId="0" xfId="0" quotePrefix="1" applyNumberFormat="1" applyFont="1" applyFill="1" applyBorder="1"/>
    <xf numFmtId="37" fontId="13" fillId="0" borderId="0" xfId="0" quotePrefix="1" applyFont="1" applyFill="1" applyBorder="1"/>
    <xf numFmtId="0" fontId="13" fillId="0" borderId="0" xfId="6" applyFont="1" applyFill="1" applyBorder="1"/>
    <xf numFmtId="0" fontId="20" fillId="0" borderId="0" xfId="6" applyFont="1" applyFill="1" applyBorder="1"/>
    <xf numFmtId="37" fontId="20" fillId="0" borderId="0" xfId="0" quotePrefix="1" applyFont="1" applyFill="1" applyBorder="1"/>
    <xf numFmtId="37" fontId="16" fillId="0" borderId="0" xfId="0" applyFont="1" applyFill="1" applyBorder="1"/>
    <xf numFmtId="37" fontId="24" fillId="0" borderId="0" xfId="0" quotePrefix="1" applyFont="1" applyFill="1" applyBorder="1"/>
    <xf numFmtId="37" fontId="16" fillId="0" borderId="0" xfId="0" quotePrefix="1" applyFont="1" applyFill="1" applyBorder="1"/>
    <xf numFmtId="37" fontId="32" fillId="0" borderId="0" xfId="0" applyFont="1" applyFill="1" applyBorder="1"/>
    <xf numFmtId="37" fontId="12" fillId="0" borderId="0" xfId="3" applyFont="1" applyFill="1" applyBorder="1"/>
    <xf numFmtId="37" fontId="11" fillId="0" borderId="0" xfId="0" quotePrefix="1" applyNumberFormat="1" applyFont="1" applyFill="1" applyBorder="1"/>
    <xf numFmtId="37" fontId="10" fillId="0" borderId="0" xfId="0" quotePrefix="1" applyNumberFormat="1" applyFont="1" applyFill="1" applyBorder="1"/>
    <xf numFmtId="164" fontId="10" fillId="0" borderId="0" xfId="0" applyNumberFormat="1" applyFont="1" applyFill="1" applyBorder="1" applyAlignment="1">
      <alignment horizontal="center"/>
    </xf>
    <xf numFmtId="3" fontId="10" fillId="0" borderId="0" xfId="1" applyNumberFormat="1" applyFont="1" applyFill="1" applyBorder="1" applyAlignment="1">
      <alignment horizontal="center"/>
    </xf>
    <xf numFmtId="37" fontId="44" fillId="0" borderId="0" xfId="0" applyNumberFormat="1" applyFont="1" applyFill="1" applyBorder="1"/>
    <xf numFmtId="3" fontId="9" fillId="0" borderId="0" xfId="1" applyNumberFormat="1" applyFont="1" applyFill="1" applyBorder="1" applyAlignment="1">
      <alignment horizontal="center"/>
    </xf>
    <xf numFmtId="37" fontId="8" fillId="0" borderId="0" xfId="0" quotePrefix="1" applyFont="1" applyFill="1" applyBorder="1"/>
    <xf numFmtId="49" fontId="8" fillId="0" borderId="0" xfId="0" applyNumberFormat="1" applyFont="1" applyFill="1" applyBorder="1"/>
    <xf numFmtId="0" fontId="8" fillId="0" borderId="0" xfId="0" quotePrefix="1" applyNumberFormat="1" applyFont="1" applyFill="1" applyBorder="1"/>
    <xf numFmtId="49" fontId="8" fillId="0" borderId="0" xfId="0" quotePrefix="1" applyNumberFormat="1" applyFont="1" applyFill="1" applyBorder="1"/>
    <xf numFmtId="37" fontId="33" fillId="0" borderId="0" xfId="0" applyFont="1" applyFill="1" applyBorder="1"/>
    <xf numFmtId="37" fontId="8" fillId="0" borderId="0" xfId="0" applyNumberFormat="1" applyFont="1" applyFill="1" applyBorder="1" applyAlignment="1">
      <alignment horizontal="center"/>
    </xf>
    <xf numFmtId="164" fontId="16" fillId="0" borderId="0" xfId="0" quotePrefix="1" applyNumberFormat="1" applyFont="1" applyFill="1" applyBorder="1" applyAlignment="1">
      <alignment horizontal="center"/>
    </xf>
    <xf numFmtId="37" fontId="16" fillId="0" borderId="0" xfId="0" quotePrefix="1" applyNumberFormat="1" applyFont="1" applyFill="1" applyBorder="1" applyAlignment="1">
      <alignment horizontal="center"/>
    </xf>
    <xf numFmtId="37" fontId="15" fillId="0" borderId="0" xfId="0" applyNumberFormat="1" applyFont="1" applyFill="1" applyBorder="1"/>
    <xf numFmtId="37" fontId="15" fillId="0" borderId="0" xfId="0" applyFont="1" applyFill="1" applyBorder="1"/>
    <xf numFmtId="37" fontId="15" fillId="0" borderId="0" xfId="0" quotePrefix="1" applyFont="1" applyFill="1" applyBorder="1"/>
    <xf numFmtId="37" fontId="15" fillId="0" borderId="0" xfId="0" quotePrefix="1" applyNumberFormat="1" applyFont="1" applyFill="1" applyBorder="1"/>
    <xf numFmtId="164" fontId="17" fillId="0" borderId="0" xfId="0" applyNumberFormat="1" applyFont="1" applyFill="1" applyBorder="1" applyAlignment="1">
      <alignment horizontal="center"/>
    </xf>
    <xf numFmtId="37" fontId="15" fillId="0" borderId="0" xfId="0" quotePrefix="1" applyNumberFormat="1" applyFont="1" applyFill="1" applyBorder="1" applyAlignment="1">
      <alignment horizontal="center"/>
    </xf>
    <xf numFmtId="37" fontId="45" fillId="0" borderId="0" xfId="0" applyNumberFormat="1" applyFont="1" applyFill="1" applyBorder="1"/>
    <xf numFmtId="37" fontId="46" fillId="0" borderId="0" xfId="0" applyFont="1" applyFill="1" applyBorder="1"/>
    <xf numFmtId="164" fontId="47" fillId="0" borderId="0" xfId="1" applyNumberFormat="1" applyFont="1" applyFill="1" applyBorder="1" applyAlignment="1">
      <alignment horizontal="center"/>
    </xf>
    <xf numFmtId="37" fontId="10" fillId="0" borderId="0" xfId="0" applyNumberFormat="1" applyFont="1" applyFill="1" applyBorder="1" applyAlignment="1">
      <alignment horizontal="center"/>
    </xf>
    <xf numFmtId="37" fontId="31" fillId="0" borderId="0" xfId="0" applyFont="1" applyFill="1" applyBorder="1"/>
    <xf numFmtId="37" fontId="17" fillId="0" borderId="0" xfId="0" applyNumberFormat="1" applyFont="1" applyFill="1" applyBorder="1"/>
    <xf numFmtId="164" fontId="15" fillId="0" borderId="0" xfId="0" applyNumberFormat="1" applyFont="1" applyFill="1" applyBorder="1" applyAlignment="1">
      <alignment horizontal="center"/>
    </xf>
    <xf numFmtId="37" fontId="16" fillId="0" borderId="0" xfId="0" applyNumberFormat="1" applyFont="1" applyFill="1" applyBorder="1" applyAlignment="1">
      <alignment horizontal="center"/>
    </xf>
    <xf numFmtId="37" fontId="20" fillId="0" borderId="0" xfId="0" applyFont="1" applyFill="1" applyBorder="1"/>
    <xf numFmtId="37" fontId="26" fillId="0" borderId="0" xfId="0" applyFont="1" applyFill="1" applyBorder="1"/>
    <xf numFmtId="37" fontId="27" fillId="0" borderId="0" xfId="0" applyFont="1" applyFill="1" applyBorder="1"/>
    <xf numFmtId="1" fontId="21" fillId="0" borderId="0" xfId="1" applyNumberFormat="1" applyFont="1" applyFill="1" applyBorder="1" applyAlignment="1">
      <alignment horizontal="right"/>
    </xf>
    <xf numFmtId="37" fontId="22" fillId="0" borderId="0" xfId="0" applyFont="1" applyFill="1" applyBorder="1"/>
    <xf numFmtId="1" fontId="23" fillId="0" borderId="0" xfId="1" applyNumberFormat="1" applyFont="1" applyFill="1" applyBorder="1"/>
    <xf numFmtId="164" fontId="24" fillId="0" borderId="0" xfId="1" applyNumberFormat="1" applyFont="1" applyFill="1" applyBorder="1" applyAlignment="1">
      <alignment horizontal="center"/>
    </xf>
    <xf numFmtId="1" fontId="25" fillId="0" borderId="0" xfId="1" applyNumberFormat="1" applyFont="1" applyFill="1" applyBorder="1"/>
    <xf numFmtId="37" fontId="24" fillId="0" borderId="0" xfId="1" applyNumberFormat="1" applyFont="1" applyFill="1" applyBorder="1" applyAlignment="1">
      <alignment horizontal="center"/>
    </xf>
    <xf numFmtId="164" fontId="25" fillId="0" borderId="0" xfId="1" applyNumberFormat="1" applyFont="1" applyFill="1" applyBorder="1" applyAlignment="1">
      <alignment horizontal="center"/>
    </xf>
    <xf numFmtId="37" fontId="28" fillId="0" borderId="0" xfId="0" applyFont="1" applyFill="1" applyBorder="1"/>
    <xf numFmtId="37" fontId="21" fillId="0" borderId="0" xfId="1" applyNumberFormat="1" applyFont="1" applyFill="1" applyBorder="1" applyAlignment="1">
      <alignment horizontal="center"/>
    </xf>
    <xf numFmtId="1" fontId="26" fillId="0" borderId="0" xfId="1" applyNumberFormat="1" applyFont="1" applyFill="1" applyBorder="1"/>
    <xf numFmtId="164" fontId="4" fillId="0" borderId="0" xfId="0" applyNumberFormat="1" applyFont="1" applyFill="1" applyBorder="1" applyAlignment="1">
      <alignment horizontal="center"/>
    </xf>
    <xf numFmtId="164" fontId="25" fillId="0" borderId="0" xfId="1" applyNumberFormat="1" applyFont="1" applyFill="1" applyBorder="1" applyAlignment="1">
      <alignment horizontal="right"/>
    </xf>
    <xf numFmtId="0" fontId="23" fillId="0" borderId="0" xfId="1" applyNumberFormat="1" applyFont="1" applyFill="1" applyBorder="1" applyAlignment="1">
      <alignment horizontal="right"/>
    </xf>
    <xf numFmtId="37" fontId="26" fillId="0" borderId="0" xfId="1" applyNumberFormat="1" applyFont="1" applyFill="1" applyBorder="1" applyAlignment="1">
      <alignment horizontal="center"/>
    </xf>
    <xf numFmtId="164" fontId="29" fillId="0" borderId="0" xfId="1" applyNumberFormat="1" applyFont="1" applyFill="1" applyBorder="1" applyAlignment="1">
      <alignment horizontal="center"/>
    </xf>
    <xf numFmtId="37" fontId="46" fillId="0" borderId="0" xfId="0" applyNumberFormat="1" applyFont="1" applyFill="1" applyBorder="1"/>
    <xf numFmtId="37" fontId="40" fillId="0" borderId="0" xfId="0" applyFont="1" applyFill="1" applyBorder="1"/>
    <xf numFmtId="37" fontId="41" fillId="0" borderId="0" xfId="0" applyFont="1" applyFill="1" applyBorder="1"/>
    <xf numFmtId="164" fontId="43" fillId="0" borderId="0" xfId="1" applyNumberFormat="1" applyFont="1" applyFill="1" applyBorder="1" applyAlignment="1">
      <alignment horizontal="center"/>
    </xf>
    <xf numFmtId="37" fontId="43" fillId="0" borderId="0" xfId="1" applyNumberFormat="1" applyFont="1" applyFill="1" applyBorder="1" applyAlignment="1">
      <alignment horizontal="center"/>
    </xf>
    <xf numFmtId="37" fontId="48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2" fontId="36" fillId="0" borderId="0" xfId="1" applyNumberFormat="1" applyFont="1" applyFill="1" applyBorder="1"/>
    <xf numFmtId="37" fontId="42" fillId="0" borderId="0" xfId="0" applyNumberFormat="1" applyFont="1" applyFill="1" applyBorder="1"/>
    <xf numFmtId="37" fontId="12" fillId="0" borderId="0" xfId="0" applyNumberFormat="1" applyFont="1" applyFill="1" applyBorder="1" applyAlignment="1">
      <alignment horizontal="center"/>
    </xf>
    <xf numFmtId="37" fontId="34" fillId="0" borderId="0" xfId="0" applyNumberFormat="1" applyFont="1" applyFill="1" applyBorder="1" applyAlignment="1">
      <alignment horizontal="center"/>
    </xf>
    <xf numFmtId="1" fontId="4" fillId="0" borderId="0" xfId="4" quotePrefix="1" applyNumberFormat="1" applyFont="1" applyFill="1" applyBorder="1"/>
    <xf numFmtId="37" fontId="4" fillId="2" borderId="0" xfId="0" applyFont="1" applyBorder="1"/>
    <xf numFmtId="164" fontId="5" fillId="2" borderId="0" xfId="0" applyNumberFormat="1" applyFont="1" applyBorder="1" applyAlignment="1">
      <alignment horizontal="center"/>
    </xf>
    <xf numFmtId="164" fontId="4" fillId="2" borderId="0" xfId="0" applyNumberFormat="1" applyFont="1" applyBorder="1" applyAlignment="1">
      <alignment horizontal="center"/>
    </xf>
    <xf numFmtId="3" fontId="9" fillId="0" borderId="2" xfId="0" applyNumberFormat="1" applyFont="1" applyFill="1" applyBorder="1" applyAlignment="1">
      <alignment horizontal="right"/>
    </xf>
    <xf numFmtId="37" fontId="13" fillId="2" borderId="2" xfId="0" quotePrefix="1" applyNumberFormat="1" applyFont="1" applyBorder="1"/>
    <xf numFmtId="37" fontId="13" fillId="2" borderId="9" xfId="0" applyFont="1" applyBorder="1"/>
    <xf numFmtId="169" fontId="8" fillId="0" borderId="2" xfId="1" applyNumberFormat="1" applyFont="1" applyFill="1" applyBorder="1"/>
    <xf numFmtId="170" fontId="9" fillId="12" borderId="2" xfId="7" applyNumberFormat="1" applyFont="1" applyFill="1" applyBorder="1" applyAlignment="1">
      <alignment horizontal="center"/>
    </xf>
    <xf numFmtId="37" fontId="13" fillId="0" borderId="2" xfId="0" applyFont="1" applyFill="1" applyBorder="1" applyAlignment="1">
      <alignment wrapText="1"/>
    </xf>
    <xf numFmtId="37" fontId="8" fillId="2" borderId="11" xfId="0" applyNumberFormat="1" applyFont="1" applyBorder="1"/>
    <xf numFmtId="37" fontId="12" fillId="3" borderId="2" xfId="0" applyFont="1" applyFill="1" applyBorder="1"/>
    <xf numFmtId="164" fontId="12" fillId="2" borderId="11" xfId="0" applyNumberFormat="1" applyFont="1" applyBorder="1" applyAlignment="1">
      <alignment horizontal="center"/>
    </xf>
    <xf numFmtId="164" fontId="12" fillId="2" borderId="12" xfId="0" applyNumberFormat="1" applyFont="1" applyBorder="1" applyAlignment="1">
      <alignment horizontal="center"/>
    </xf>
    <xf numFmtId="164" fontId="12" fillId="2" borderId="13" xfId="0" applyNumberFormat="1" applyFont="1" applyBorder="1" applyAlignment="1">
      <alignment horizontal="center"/>
    </xf>
    <xf numFmtId="164" fontId="9" fillId="2" borderId="12" xfId="0" applyNumberFormat="1" applyFont="1" applyBorder="1" applyAlignment="1">
      <alignment horizontal="center"/>
    </xf>
    <xf numFmtId="164" fontId="9" fillId="2" borderId="14" xfId="0" applyNumberFormat="1" applyFont="1" applyBorder="1" applyAlignment="1">
      <alignment horizontal="center"/>
    </xf>
    <xf numFmtId="0" fontId="9" fillId="2" borderId="13" xfId="0" applyNumberFormat="1" applyFont="1" applyBorder="1" applyAlignment="1">
      <alignment horizontal="center"/>
    </xf>
    <xf numFmtId="164" fontId="9" fillId="0" borderId="10" xfId="0" applyNumberFormat="1" applyFont="1" applyFill="1" applyBorder="1" applyAlignment="1"/>
    <xf numFmtId="164" fontId="12" fillId="5" borderId="2" xfId="0" applyNumberFormat="1" applyFont="1" applyFill="1" applyBorder="1" applyAlignment="1"/>
    <xf numFmtId="37" fontId="13" fillId="0" borderId="2" xfId="0" quotePrefix="1" applyFont="1" applyFill="1" applyBorder="1"/>
    <xf numFmtId="10" fontId="4" fillId="2" borderId="0" xfId="5" applyNumberFormat="1" applyFont="1" applyFill="1"/>
    <xf numFmtId="42" fontId="13" fillId="0" borderId="2" xfId="1" applyNumberFormat="1" applyFont="1" applyFill="1" applyBorder="1"/>
    <xf numFmtId="169" fontId="8" fillId="0" borderId="2" xfId="1" applyNumberFormat="1" applyFont="1" applyFill="1" applyBorder="1"/>
    <xf numFmtId="37" fontId="18" fillId="2" borderId="2" xfId="0" applyFont="1" applyBorder="1"/>
    <xf numFmtId="164" fontId="9" fillId="5" borderId="2" xfId="0" applyNumberFormat="1" applyFont="1" applyFill="1" applyBorder="1" applyAlignment="1"/>
    <xf numFmtId="37" fontId="13" fillId="11" borderId="2" xfId="0" applyNumberFormat="1" applyFont="1" applyFill="1" applyBorder="1"/>
    <xf numFmtId="9" fontId="8" fillId="0" borderId="2" xfId="5" applyFont="1" applyFill="1" applyBorder="1"/>
    <xf numFmtId="37" fontId="13" fillId="0" borderId="2" xfId="0" applyNumberFormat="1" applyFont="1" applyFill="1" applyBorder="1" applyAlignment="1">
      <alignment wrapText="1"/>
    </xf>
    <xf numFmtId="6" fontId="13" fillId="0" borderId="2" xfId="1" applyNumberFormat="1" applyFont="1" applyFill="1" applyBorder="1"/>
    <xf numFmtId="37" fontId="4" fillId="2" borderId="0" xfId="0" applyFont="1" applyAlignment="1">
      <alignment horizontal="left" wrapText="1"/>
    </xf>
    <xf numFmtId="37" fontId="4" fillId="2" borderId="0" xfId="0" applyFont="1" applyBorder="1" applyAlignment="1">
      <alignment horizontal="left" wrapText="1"/>
    </xf>
    <xf numFmtId="169" fontId="13" fillId="0" borderId="2" xfId="1" applyNumberFormat="1" applyFont="1" applyFill="1" applyBorder="1"/>
    <xf numFmtId="44" fontId="13" fillId="0" borderId="2" xfId="1" applyNumberFormat="1" applyFont="1" applyFill="1" applyBorder="1"/>
    <xf numFmtId="169" fontId="13" fillId="0" borderId="2" xfId="1" quotePrefix="1" applyNumberFormat="1" applyFont="1" applyFill="1" applyBorder="1"/>
    <xf numFmtId="170" fontId="9" fillId="2" borderId="2" xfId="7" applyNumberFormat="1" applyFont="1" applyFill="1" applyBorder="1" applyAlignment="1">
      <alignment horizontal="center"/>
    </xf>
    <xf numFmtId="170" fontId="9" fillId="3" borderId="2" xfId="7" applyNumberFormat="1" applyFont="1" applyFill="1" applyBorder="1" applyAlignment="1">
      <alignment horizontal="center"/>
    </xf>
    <xf numFmtId="170" fontId="9" fillId="0" borderId="2" xfId="7" applyNumberFormat="1" applyFont="1" applyFill="1" applyBorder="1" applyAlignment="1">
      <alignment horizontal="center"/>
    </xf>
    <xf numFmtId="170" fontId="13" fillId="0" borderId="2" xfId="7" applyNumberFormat="1" applyFont="1" applyFill="1" applyBorder="1" applyAlignment="1">
      <alignment horizontal="center"/>
    </xf>
    <xf numFmtId="170" fontId="9" fillId="0" borderId="2" xfId="7" applyNumberFormat="1" applyFont="1" applyFill="1" applyBorder="1"/>
    <xf numFmtId="170" fontId="12" fillId="2" borderId="2" xfId="7" applyNumberFormat="1" applyFont="1" applyFill="1" applyBorder="1" applyAlignment="1">
      <alignment horizontal="center"/>
    </xf>
    <xf numFmtId="170" fontId="12" fillId="6" borderId="2" xfId="7" applyNumberFormat="1" applyFont="1" applyFill="1" applyBorder="1" applyAlignment="1">
      <alignment horizontal="center"/>
    </xf>
    <xf numFmtId="170" fontId="12" fillId="0" borderId="2" xfId="7" applyNumberFormat="1" applyFont="1" applyFill="1" applyBorder="1"/>
    <xf numFmtId="170" fontId="9" fillId="0" borderId="2" xfId="7" applyNumberFormat="1" applyFont="1" applyFill="1" applyBorder="1" applyAlignment="1">
      <alignment horizontal="right"/>
    </xf>
    <xf numFmtId="170" fontId="63" fillId="2" borderId="2" xfId="7" applyNumberFormat="1" applyFont="1" applyFill="1" applyBorder="1"/>
    <xf numFmtId="170" fontId="13" fillId="2" borderId="2" xfId="7" applyNumberFormat="1" applyFont="1" applyFill="1" applyBorder="1" applyAlignment="1">
      <alignment horizontal="center"/>
    </xf>
    <xf numFmtId="170" fontId="9" fillId="0" borderId="9" xfId="7" applyNumberFormat="1" applyFont="1" applyFill="1" applyBorder="1"/>
    <xf numFmtId="170" fontId="18" fillId="2" borderId="0" xfId="7" applyNumberFormat="1" applyFont="1" applyFill="1"/>
    <xf numFmtId="170" fontId="63" fillId="2" borderId="0" xfId="7" applyNumberFormat="1" applyFont="1" applyFill="1"/>
    <xf numFmtId="37" fontId="4" fillId="0" borderId="15" xfId="0" applyFont="1" applyFill="1" applyBorder="1" applyAlignment="1">
      <alignment horizontal="left" wrapText="1"/>
    </xf>
    <xf numFmtId="37" fontId="4" fillId="0" borderId="0" xfId="0" applyFont="1" applyFill="1" applyAlignment="1">
      <alignment horizontal="left" wrapText="1"/>
    </xf>
    <xf numFmtId="170" fontId="8" fillId="0" borderId="2" xfId="7" applyNumberFormat="1" applyFont="1" applyFill="1" applyBorder="1" applyAlignment="1">
      <alignment horizontal="center"/>
    </xf>
    <xf numFmtId="37" fontId="9" fillId="2" borderId="11" xfId="0" applyNumberFormat="1" applyFont="1" applyBorder="1"/>
    <xf numFmtId="37" fontId="9" fillId="2" borderId="14" xfId="0" applyNumberFormat="1" applyFont="1" applyBorder="1"/>
    <xf numFmtId="37" fontId="12" fillId="2" borderId="11" xfId="0" applyFont="1" applyBorder="1" applyAlignment="1">
      <alignment horizontal="center"/>
    </xf>
    <xf numFmtId="170" fontId="9" fillId="2" borderId="11" xfId="7" applyNumberFormat="1" applyFont="1" applyFill="1" applyBorder="1" applyAlignment="1">
      <alignment horizontal="center"/>
    </xf>
    <xf numFmtId="37" fontId="66" fillId="0" borderId="2" xfId="0" applyNumberFormat="1" applyFont="1" applyFill="1" applyBorder="1"/>
    <xf numFmtId="37" fontId="67" fillId="0" borderId="2" xfId="0" applyNumberFormat="1" applyFont="1" applyFill="1" applyBorder="1"/>
    <xf numFmtId="37" fontId="67" fillId="0" borderId="2" xfId="0" quotePrefix="1" applyNumberFormat="1" applyFont="1" applyFill="1" applyBorder="1"/>
    <xf numFmtId="170" fontId="44" fillId="0" borderId="2" xfId="7" applyNumberFormat="1" applyFont="1" applyFill="1" applyBorder="1" applyAlignment="1">
      <alignment horizontal="center"/>
    </xf>
    <xf numFmtId="37" fontId="72" fillId="2" borderId="0" xfId="0" applyFont="1" applyBorder="1" applyAlignment="1">
      <alignment horizontal="center"/>
    </xf>
    <xf numFmtId="164" fontId="60" fillId="2" borderId="0" xfId="0" applyNumberFormat="1" applyFont="1" applyBorder="1"/>
    <xf numFmtId="37" fontId="72" fillId="2" borderId="0" xfId="0" applyFont="1" applyBorder="1" applyAlignment="1">
      <alignment horizontal="center"/>
    </xf>
    <xf numFmtId="37" fontId="71" fillId="2" borderId="0" xfId="0" applyFont="1" applyAlignment="1">
      <alignment horizontal="center"/>
    </xf>
    <xf numFmtId="37" fontId="69" fillId="2" borderId="0" xfId="0" applyFont="1" applyAlignment="1">
      <alignment horizontal="center"/>
    </xf>
    <xf numFmtId="37" fontId="68" fillId="2" borderId="17" xfId="0" applyFont="1" applyBorder="1" applyAlignment="1">
      <alignment horizontal="center"/>
    </xf>
    <xf numFmtId="37" fontId="68" fillId="2" borderId="16" xfId="0" applyFont="1" applyBorder="1" applyAlignment="1">
      <alignment horizontal="center"/>
    </xf>
  </cellXfs>
  <cellStyles count="10">
    <cellStyle name="Comma" xfId="7" builtinId="3"/>
    <cellStyle name="Comma 2" xfId="9"/>
    <cellStyle name="Currency" xfId="1" builtinId="4"/>
    <cellStyle name="Normal" xfId="0" builtinId="0"/>
    <cellStyle name="Normal 2" xfId="6"/>
    <cellStyle name="Normal 3" xfId="8"/>
    <cellStyle name="Normal_Disaster Management Breakouts" xfId="2"/>
    <cellStyle name="Normal_FINL429" xfId="3"/>
    <cellStyle name="Normal_participant costs" xfId="4"/>
    <cellStyle name="Percent" xfId="5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1"/>
  <sheetViews>
    <sheetView showGridLines="0" tabSelected="1" topLeftCell="A160" zoomScale="115" zoomScaleNormal="115" zoomScaleSheetLayoutView="100" zoomScalePageLayoutView="75" workbookViewId="0">
      <selection activeCell="D16" sqref="D16"/>
    </sheetView>
  </sheetViews>
  <sheetFormatPr defaultColWidth="9.81640625" defaultRowHeight="12" x14ac:dyDescent="0.25"/>
  <cols>
    <col min="1" max="1" width="3.6328125" style="1" customWidth="1"/>
    <col min="2" max="2" width="40.6328125" style="1" customWidth="1"/>
    <col min="3" max="4" width="9.6328125" style="139" customWidth="1"/>
    <col min="5" max="5" width="8.54296875" style="1" customWidth="1"/>
    <col min="6" max="6" width="9.1796875" style="143" customWidth="1"/>
    <col min="7" max="16384" width="9.81640625" style="1"/>
  </cols>
  <sheetData>
    <row r="2" spans="1:7" ht="22.8" x14ac:dyDescent="0.4">
      <c r="A2" s="326" t="s">
        <v>133</v>
      </c>
      <c r="B2" s="326"/>
      <c r="E2" s="141"/>
      <c r="F2" s="1"/>
      <c r="G2" s="143"/>
    </row>
    <row r="3" spans="1:7" ht="15.6" x14ac:dyDescent="0.3">
      <c r="A3" s="325" t="s">
        <v>135</v>
      </c>
      <c r="B3" s="325"/>
      <c r="E3" s="141"/>
      <c r="F3" s="1"/>
      <c r="G3" s="143"/>
    </row>
    <row r="4" spans="1:7" s="264" customFormat="1" ht="15.6" x14ac:dyDescent="0.3">
      <c r="A4" s="323"/>
      <c r="B4" s="323"/>
      <c r="C4" s="265"/>
      <c r="D4" s="265"/>
      <c r="E4" s="324"/>
      <c r="G4" s="266"/>
    </row>
    <row r="5" spans="1:7" ht="13.8" x14ac:dyDescent="0.25">
      <c r="A5" s="20"/>
      <c r="B5" s="21"/>
      <c r="C5" s="278" t="s">
        <v>124</v>
      </c>
      <c r="D5" s="278" t="s">
        <v>6</v>
      </c>
      <c r="E5" s="276"/>
      <c r="F5" s="1"/>
    </row>
    <row r="6" spans="1:7" ht="13.8" x14ac:dyDescent="0.25">
      <c r="A6" s="22"/>
      <c r="B6" s="23" t="s">
        <v>101</v>
      </c>
      <c r="C6" s="280">
        <v>1</v>
      </c>
      <c r="D6" s="280" t="s">
        <v>138</v>
      </c>
      <c r="E6" s="277" t="s">
        <v>9</v>
      </c>
      <c r="F6" s="1"/>
    </row>
    <row r="7" spans="1:7" ht="13.8" x14ac:dyDescent="0.25">
      <c r="A7" s="24"/>
      <c r="B7" s="25"/>
      <c r="C7" s="279"/>
      <c r="D7" s="279"/>
      <c r="E7" s="275"/>
      <c r="F7" s="1"/>
    </row>
    <row r="8" spans="1:7" ht="16.5" customHeight="1" x14ac:dyDescent="0.25">
      <c r="A8" s="157" t="s">
        <v>105</v>
      </c>
      <c r="B8" s="157" t="s">
        <v>106</v>
      </c>
      <c r="C8" s="281">
        <f>'Detailed Budget'!F10</f>
        <v>0</v>
      </c>
      <c r="D8" s="281">
        <f>'Detailed Budget'!G10</f>
        <v>0</v>
      </c>
      <c r="E8" s="282">
        <f t="shared" ref="E8:E15" si="0">SUM(C8:C8)</f>
        <v>0</v>
      </c>
      <c r="F8" s="284"/>
    </row>
    <row r="9" spans="1:7" ht="16.5" customHeight="1" x14ac:dyDescent="0.25">
      <c r="A9" s="3" t="s">
        <v>19</v>
      </c>
      <c r="B9" s="157" t="s">
        <v>125</v>
      </c>
      <c r="C9" s="281">
        <f>'Detailed Budget'!F15</f>
        <v>0</v>
      </c>
      <c r="D9" s="281">
        <f>'Detailed Budget'!G15</f>
        <v>0</v>
      </c>
      <c r="E9" s="282">
        <f t="shared" si="0"/>
        <v>0</v>
      </c>
      <c r="F9" s="1"/>
    </row>
    <row r="10" spans="1:7" ht="13.8" x14ac:dyDescent="0.25">
      <c r="A10" s="3" t="s">
        <v>102</v>
      </c>
      <c r="B10" s="3" t="s">
        <v>123</v>
      </c>
      <c r="C10" s="281">
        <f>'Detailed Budget'!F21</f>
        <v>0</v>
      </c>
      <c r="D10" s="281">
        <f>'Detailed Budget'!G21</f>
        <v>0</v>
      </c>
      <c r="E10" s="282">
        <f t="shared" si="0"/>
        <v>0</v>
      </c>
      <c r="F10" s="1"/>
    </row>
    <row r="11" spans="1:7" ht="13.8" x14ac:dyDescent="0.25">
      <c r="A11" s="3" t="s">
        <v>103</v>
      </c>
      <c r="B11" s="3" t="s">
        <v>126</v>
      </c>
      <c r="C11" s="281">
        <f>'Detailed Budget'!F25</f>
        <v>0</v>
      </c>
      <c r="D11" s="281">
        <f>'Detailed Budget'!G25</f>
        <v>0</v>
      </c>
      <c r="E11" s="282">
        <f t="shared" si="0"/>
        <v>0</v>
      </c>
      <c r="F11" s="1"/>
    </row>
    <row r="12" spans="1:7" ht="13.8" x14ac:dyDescent="0.25">
      <c r="A12" s="3" t="s">
        <v>113</v>
      </c>
      <c r="B12" s="3" t="s">
        <v>127</v>
      </c>
      <c r="C12" s="281">
        <f>'Detailed Budget'!F30</f>
        <v>0</v>
      </c>
      <c r="D12" s="281">
        <f>'Detailed Budget'!G30</f>
        <v>0</v>
      </c>
      <c r="E12" s="282">
        <f t="shared" si="0"/>
        <v>0</v>
      </c>
      <c r="F12" s="1"/>
    </row>
    <row r="13" spans="1:7" ht="13.8" x14ac:dyDescent="0.25">
      <c r="A13" s="3" t="s">
        <v>104</v>
      </c>
      <c r="B13" s="3" t="s">
        <v>107</v>
      </c>
      <c r="C13" s="281">
        <f>'Detailed Budget'!F35</f>
        <v>0</v>
      </c>
      <c r="D13" s="281">
        <f>'Detailed Budget'!G35</f>
        <v>0</v>
      </c>
      <c r="E13" s="282">
        <f t="shared" si="0"/>
        <v>0</v>
      </c>
      <c r="F13" s="1"/>
    </row>
    <row r="14" spans="1:7" ht="13.8" x14ac:dyDescent="0.25">
      <c r="A14" s="3" t="s">
        <v>117</v>
      </c>
      <c r="B14" s="3" t="s">
        <v>119</v>
      </c>
      <c r="C14" s="281">
        <f>'Detailed Budget'!F40</f>
        <v>0</v>
      </c>
      <c r="D14" s="281">
        <f>'Detailed Budget'!G40</f>
        <v>0</v>
      </c>
      <c r="E14" s="282">
        <f t="shared" si="0"/>
        <v>0</v>
      </c>
      <c r="F14" s="1"/>
    </row>
    <row r="15" spans="1:7" ht="13.8" x14ac:dyDescent="0.25">
      <c r="A15" s="3" t="s">
        <v>115</v>
      </c>
      <c r="B15" s="19" t="s">
        <v>118</v>
      </c>
      <c r="C15" s="281">
        <f>'Detailed Budget'!F44</f>
        <v>0</v>
      </c>
      <c r="D15" s="281">
        <f>'Detailed Budget'!G44</f>
        <v>0</v>
      </c>
      <c r="E15" s="282">
        <f t="shared" si="0"/>
        <v>0</v>
      </c>
      <c r="F15" s="1"/>
    </row>
    <row r="16" spans="1:7" ht="13.8" x14ac:dyDescent="0.25">
      <c r="A16" s="19" t="s">
        <v>116</v>
      </c>
      <c r="B16" s="19" t="s">
        <v>114</v>
      </c>
      <c r="C16" s="281">
        <f>SUM(C8:C15)</f>
        <v>0</v>
      </c>
      <c r="D16" s="281">
        <f>SUM(D8:D15)</f>
        <v>0</v>
      </c>
      <c r="E16" s="288">
        <f t="shared" ref="E16" si="1">SUM(E8:E15)</f>
        <v>0</v>
      </c>
      <c r="F16" s="1"/>
    </row>
    <row r="17" spans="1:7" customFormat="1" ht="16.5" customHeight="1" x14ac:dyDescent="0.25">
      <c r="C17" s="140"/>
      <c r="D17" s="140"/>
      <c r="E17" s="142"/>
    </row>
    <row r="18" spans="1:7" s="37" customFormat="1" ht="16.5" customHeight="1" x14ac:dyDescent="0.3">
      <c r="A18" s="165"/>
      <c r="B18" s="166"/>
      <c r="C18" s="167"/>
      <c r="D18" s="167"/>
      <c r="E18" s="165"/>
      <c r="F18" s="168"/>
    </row>
    <row r="19" spans="1:7" s="2" customFormat="1" ht="15" x14ac:dyDescent="0.25">
      <c r="A19" s="169"/>
      <c r="B19" s="169"/>
      <c r="C19" s="170"/>
      <c r="D19" s="170"/>
      <c r="E19" s="156"/>
      <c r="F19" s="171"/>
      <c r="G19" s="37"/>
    </row>
    <row r="20" spans="1:7" s="2" customFormat="1" ht="15" x14ac:dyDescent="0.25">
      <c r="A20" s="172"/>
      <c r="B20" s="173"/>
      <c r="C20" s="173"/>
      <c r="D20" s="173"/>
      <c r="E20" s="156"/>
      <c r="F20" s="171"/>
      <c r="G20" s="37"/>
    </row>
    <row r="21" spans="1:7" s="2" customFormat="1" ht="15" x14ac:dyDescent="0.25">
      <c r="A21" s="172"/>
      <c r="B21" s="172"/>
      <c r="C21" s="172"/>
      <c r="D21" s="172"/>
      <c r="E21" s="175"/>
      <c r="F21" s="171"/>
      <c r="G21" s="37"/>
    </row>
    <row r="22" spans="1:7" s="2" customFormat="1" ht="16.5" customHeight="1" x14ac:dyDescent="0.25">
      <c r="A22" s="173"/>
      <c r="B22" s="172"/>
      <c r="C22" s="172"/>
      <c r="D22" s="172"/>
      <c r="E22" s="156"/>
      <c r="F22" s="171"/>
      <c r="G22" s="37"/>
    </row>
    <row r="23" spans="1:7" s="2" customFormat="1" ht="16.5" customHeight="1" x14ac:dyDescent="0.25">
      <c r="A23" s="173"/>
      <c r="B23" s="176"/>
      <c r="C23" s="172"/>
      <c r="D23" s="172"/>
      <c r="E23" s="156"/>
      <c r="F23" s="171"/>
      <c r="G23" s="37"/>
    </row>
    <row r="24" spans="1:7" s="2" customFormat="1" ht="16.5" customHeight="1" x14ac:dyDescent="0.25">
      <c r="A24" s="177"/>
      <c r="B24" s="173"/>
      <c r="C24" s="172"/>
      <c r="D24" s="172"/>
      <c r="E24" s="178"/>
      <c r="F24" s="171"/>
      <c r="G24" s="37"/>
    </row>
    <row r="25" spans="1:7" s="2" customFormat="1" ht="15" x14ac:dyDescent="0.25">
      <c r="A25" s="172"/>
      <c r="B25" s="172"/>
      <c r="C25" s="179"/>
      <c r="D25" s="179"/>
      <c r="E25" s="178"/>
      <c r="F25" s="171"/>
      <c r="G25" s="37"/>
    </row>
    <row r="26" spans="1:7" s="2" customFormat="1" ht="15" x14ac:dyDescent="0.25">
      <c r="A26" s="172"/>
      <c r="B26" s="172"/>
      <c r="C26" s="179"/>
      <c r="D26" s="179"/>
      <c r="E26" s="178"/>
      <c r="F26" s="171"/>
      <c r="G26" s="37"/>
    </row>
    <row r="27" spans="1:7" s="2" customFormat="1" ht="15" x14ac:dyDescent="0.25">
      <c r="A27" s="172"/>
      <c r="B27" s="172"/>
      <c r="C27" s="179"/>
      <c r="D27" s="179"/>
      <c r="E27" s="178"/>
      <c r="F27" s="171"/>
      <c r="G27" s="37"/>
    </row>
    <row r="28" spans="1:7" s="36" customFormat="1" ht="15.6" x14ac:dyDescent="0.3">
      <c r="A28" s="180"/>
      <c r="B28" s="181"/>
      <c r="C28" s="180"/>
      <c r="D28" s="180"/>
      <c r="E28" s="183"/>
      <c r="F28" s="182"/>
      <c r="G28" s="37"/>
    </row>
    <row r="29" spans="1:7" s="2" customFormat="1" ht="15" x14ac:dyDescent="0.25">
      <c r="A29" s="177"/>
      <c r="B29" s="176"/>
      <c r="C29" s="172"/>
      <c r="D29" s="172"/>
      <c r="E29" s="178"/>
      <c r="F29" s="171"/>
      <c r="G29" s="37"/>
    </row>
    <row r="30" spans="1:7" s="2" customFormat="1" ht="15" x14ac:dyDescent="0.25">
      <c r="A30" s="172"/>
      <c r="B30" s="172"/>
      <c r="C30" s="179"/>
      <c r="D30" s="179"/>
      <c r="E30" s="178"/>
      <c r="F30" s="171"/>
      <c r="G30" s="37"/>
    </row>
    <row r="31" spans="1:7" s="2" customFormat="1" ht="15" x14ac:dyDescent="0.25">
      <c r="A31" s="172"/>
      <c r="B31" s="172"/>
      <c r="C31" s="179"/>
      <c r="D31" s="179"/>
      <c r="E31" s="178"/>
      <c r="F31" s="171"/>
      <c r="G31" s="37"/>
    </row>
    <row r="32" spans="1:7" s="2" customFormat="1" ht="15" x14ac:dyDescent="0.25">
      <c r="A32" s="172"/>
      <c r="B32" s="172"/>
      <c r="C32" s="179"/>
      <c r="D32" s="179"/>
      <c r="E32" s="178"/>
      <c r="F32" s="171"/>
      <c r="G32" s="37"/>
    </row>
    <row r="33" spans="1:7" s="2" customFormat="1" ht="15" x14ac:dyDescent="0.25">
      <c r="A33" s="172"/>
      <c r="B33" s="172"/>
      <c r="C33" s="179"/>
      <c r="D33" s="179"/>
      <c r="E33" s="178"/>
      <c r="F33" s="171"/>
      <c r="G33" s="37"/>
    </row>
    <row r="34" spans="1:7" s="2" customFormat="1" ht="15" x14ac:dyDescent="0.25">
      <c r="A34" s="172"/>
      <c r="B34" s="172"/>
      <c r="C34" s="179"/>
      <c r="D34" s="179"/>
      <c r="E34" s="178"/>
      <c r="F34" s="171"/>
      <c r="G34" s="37"/>
    </row>
    <row r="35" spans="1:7" s="2" customFormat="1" ht="15.6" x14ac:dyDescent="0.3">
      <c r="A35" s="172"/>
      <c r="B35" s="181"/>
      <c r="C35" s="179"/>
      <c r="D35" s="179"/>
      <c r="E35" s="183"/>
      <c r="F35" s="182"/>
      <c r="G35" s="37"/>
    </row>
    <row r="36" spans="1:7" s="159" customFormat="1" ht="15.6" x14ac:dyDescent="0.3">
      <c r="A36" s="184"/>
      <c r="B36" s="184"/>
      <c r="C36" s="184"/>
      <c r="D36" s="184"/>
      <c r="E36" s="185"/>
      <c r="F36" s="182"/>
      <c r="G36" s="37"/>
    </row>
    <row r="37" spans="1:7" s="36" customFormat="1" ht="15.6" x14ac:dyDescent="0.3">
      <c r="A37" s="184"/>
      <c r="B37" s="184"/>
      <c r="C37" s="184"/>
      <c r="D37" s="184"/>
      <c r="E37" s="178"/>
      <c r="F37" s="171"/>
      <c r="G37" s="37"/>
    </row>
    <row r="38" spans="1:7" s="2" customFormat="1" ht="15" x14ac:dyDescent="0.25">
      <c r="A38" s="176"/>
      <c r="B38" s="176"/>
      <c r="C38" s="172"/>
      <c r="D38" s="172"/>
      <c r="E38" s="178"/>
      <c r="F38" s="171"/>
      <c r="G38" s="37"/>
    </row>
    <row r="39" spans="1:7" s="2" customFormat="1" ht="15" x14ac:dyDescent="0.25">
      <c r="A39" s="172"/>
      <c r="B39" s="172"/>
      <c r="C39" s="186"/>
      <c r="D39" s="186"/>
      <c r="E39" s="178"/>
      <c r="F39" s="171"/>
      <c r="G39" s="37"/>
    </row>
    <row r="40" spans="1:7" s="2" customFormat="1" ht="15" x14ac:dyDescent="0.25">
      <c r="A40" s="172"/>
      <c r="B40" s="172"/>
      <c r="C40" s="179"/>
      <c r="D40" s="179"/>
      <c r="E40" s="178"/>
      <c r="F40" s="171"/>
      <c r="G40" s="37"/>
    </row>
    <row r="41" spans="1:7" s="2" customFormat="1" ht="15" x14ac:dyDescent="0.25">
      <c r="A41" s="172"/>
      <c r="B41" s="172"/>
      <c r="C41" s="179"/>
      <c r="D41" s="179"/>
      <c r="E41" s="178"/>
      <c r="F41" s="171"/>
      <c r="G41" s="37"/>
    </row>
    <row r="42" spans="1:7" s="2" customFormat="1" ht="15" x14ac:dyDescent="0.25">
      <c r="A42" s="172"/>
      <c r="B42" s="172"/>
      <c r="C42" s="179"/>
      <c r="D42" s="179"/>
      <c r="E42" s="178"/>
      <c r="F42" s="171"/>
      <c r="G42" s="37"/>
    </row>
    <row r="43" spans="1:7" s="2" customFormat="1" ht="15" x14ac:dyDescent="0.25">
      <c r="A43" s="172"/>
      <c r="B43" s="172"/>
      <c r="C43" s="179"/>
      <c r="D43" s="179"/>
      <c r="E43" s="178"/>
      <c r="F43" s="171"/>
      <c r="G43" s="37"/>
    </row>
    <row r="44" spans="1:7" s="2" customFormat="1" ht="15.6" x14ac:dyDescent="0.3">
      <c r="A44" s="187"/>
      <c r="B44" s="184"/>
      <c r="C44" s="188"/>
      <c r="D44" s="188"/>
      <c r="E44" s="185"/>
      <c r="F44" s="182"/>
      <c r="G44" s="37"/>
    </row>
    <row r="45" spans="1:7" s="2" customFormat="1" ht="15" x14ac:dyDescent="0.25">
      <c r="A45" s="173"/>
      <c r="B45" s="173"/>
      <c r="C45" s="173"/>
      <c r="D45" s="173"/>
      <c r="E45" s="178"/>
      <c r="F45" s="171"/>
      <c r="G45" s="37"/>
    </row>
    <row r="46" spans="1:7" s="2" customFormat="1" ht="15" x14ac:dyDescent="0.25">
      <c r="A46" s="176"/>
      <c r="B46" s="176"/>
      <c r="C46" s="172"/>
      <c r="D46" s="172"/>
      <c r="E46" s="178"/>
      <c r="F46" s="171"/>
      <c r="G46" s="37"/>
    </row>
    <row r="47" spans="1:7" s="2" customFormat="1" ht="15" x14ac:dyDescent="0.25">
      <c r="A47" s="172"/>
      <c r="B47" s="189"/>
      <c r="C47" s="179"/>
      <c r="D47" s="179"/>
      <c r="E47" s="178"/>
      <c r="F47" s="171"/>
      <c r="G47" s="37"/>
    </row>
    <row r="48" spans="1:7" s="2" customFormat="1" ht="15" x14ac:dyDescent="0.25">
      <c r="A48" s="172"/>
      <c r="B48" s="190"/>
      <c r="C48" s="179"/>
      <c r="D48" s="179"/>
      <c r="E48" s="178"/>
      <c r="F48" s="171"/>
      <c r="G48" s="37"/>
    </row>
    <row r="49" spans="1:7" s="2" customFormat="1" ht="15" x14ac:dyDescent="0.25">
      <c r="A49" s="172"/>
      <c r="B49" s="189"/>
      <c r="C49" s="179"/>
      <c r="D49" s="179"/>
      <c r="E49" s="178"/>
      <c r="F49" s="171"/>
      <c r="G49" s="37"/>
    </row>
    <row r="50" spans="1:7" s="2" customFormat="1" ht="15.6" x14ac:dyDescent="0.3">
      <c r="A50" s="187"/>
      <c r="B50" s="191"/>
      <c r="C50" s="188"/>
      <c r="D50" s="188"/>
      <c r="E50" s="185"/>
      <c r="F50" s="182"/>
      <c r="G50" s="37"/>
    </row>
    <row r="51" spans="1:7" s="2" customFormat="1" ht="15.6" x14ac:dyDescent="0.3">
      <c r="A51" s="187"/>
      <c r="B51" s="184"/>
      <c r="C51" s="188"/>
      <c r="D51" s="188"/>
      <c r="E51" s="178"/>
      <c r="F51" s="171"/>
      <c r="G51" s="37"/>
    </row>
    <row r="52" spans="1:7" s="2" customFormat="1" ht="15" x14ac:dyDescent="0.25">
      <c r="A52" s="192"/>
      <c r="B52" s="173"/>
      <c r="C52" s="193"/>
      <c r="D52" s="193"/>
      <c r="E52" s="195"/>
      <c r="F52" s="194"/>
      <c r="G52" s="37"/>
    </row>
    <row r="53" spans="1:7" s="2" customFormat="1" ht="15" x14ac:dyDescent="0.25">
      <c r="A53" s="173"/>
      <c r="B53" s="173"/>
      <c r="C53" s="173"/>
      <c r="D53" s="173"/>
      <c r="E53" s="178"/>
      <c r="F53" s="171"/>
      <c r="G53" s="37"/>
    </row>
    <row r="54" spans="1:7" s="2" customFormat="1" ht="15" x14ac:dyDescent="0.25">
      <c r="A54" s="173"/>
      <c r="B54" s="173"/>
      <c r="C54" s="173"/>
      <c r="D54" s="173"/>
      <c r="E54" s="178"/>
      <c r="F54" s="171"/>
      <c r="G54" s="37"/>
    </row>
    <row r="55" spans="1:7" s="2" customFormat="1" ht="15.6" x14ac:dyDescent="0.3">
      <c r="A55" s="173"/>
      <c r="B55" s="173"/>
      <c r="C55" s="173"/>
      <c r="D55" s="173"/>
      <c r="E55" s="185"/>
      <c r="F55" s="182"/>
      <c r="G55" s="37"/>
    </row>
    <row r="56" spans="1:7" s="2" customFormat="1" ht="15" x14ac:dyDescent="0.25">
      <c r="A56" s="172"/>
      <c r="B56" s="190"/>
      <c r="C56" s="196"/>
      <c r="D56" s="196"/>
      <c r="E56" s="178"/>
      <c r="F56" s="171"/>
      <c r="G56" s="37"/>
    </row>
    <row r="57" spans="1:7" s="2" customFormat="1" ht="15" x14ac:dyDescent="0.25">
      <c r="A57" s="172"/>
      <c r="B57" s="190"/>
      <c r="C57" s="196"/>
      <c r="D57" s="196"/>
      <c r="E57" s="178"/>
      <c r="F57" s="171"/>
      <c r="G57" s="37"/>
    </row>
    <row r="58" spans="1:7" s="2" customFormat="1" ht="15" x14ac:dyDescent="0.25">
      <c r="A58" s="172"/>
      <c r="B58" s="190"/>
      <c r="C58" s="196"/>
      <c r="D58" s="196"/>
      <c r="E58" s="178"/>
      <c r="F58" s="171"/>
      <c r="G58" s="37"/>
    </row>
    <row r="59" spans="1:7" s="2" customFormat="1" ht="15" x14ac:dyDescent="0.25">
      <c r="A59" s="172"/>
      <c r="B59" s="190"/>
      <c r="C59" s="196"/>
      <c r="D59" s="196"/>
      <c r="E59" s="178"/>
      <c r="F59" s="171"/>
      <c r="G59" s="37"/>
    </row>
    <row r="60" spans="1:7" s="2" customFormat="1" ht="15" x14ac:dyDescent="0.25">
      <c r="A60" s="172"/>
      <c r="B60" s="190"/>
      <c r="C60" s="196"/>
      <c r="D60" s="196"/>
      <c r="E60" s="178"/>
      <c r="F60" s="171"/>
      <c r="G60" s="37"/>
    </row>
    <row r="61" spans="1:7" s="2" customFormat="1" ht="15.6" x14ac:dyDescent="0.3">
      <c r="A61" s="172"/>
      <c r="B61" s="170"/>
      <c r="C61" s="197"/>
      <c r="D61" s="197"/>
      <c r="E61" s="185"/>
      <c r="F61" s="182"/>
      <c r="G61" s="37"/>
    </row>
    <row r="62" spans="1:7" s="2" customFormat="1" ht="15" x14ac:dyDescent="0.25">
      <c r="A62" s="172"/>
      <c r="B62" s="198"/>
      <c r="C62" s="197"/>
      <c r="D62" s="197"/>
      <c r="E62" s="178"/>
      <c r="F62" s="171"/>
      <c r="G62" s="37"/>
    </row>
    <row r="63" spans="1:7" s="2" customFormat="1" ht="15" x14ac:dyDescent="0.25">
      <c r="A63" s="172"/>
      <c r="B63" s="198"/>
      <c r="C63" s="197"/>
      <c r="D63" s="197"/>
      <c r="E63" s="178"/>
      <c r="F63" s="171"/>
      <c r="G63" s="37"/>
    </row>
    <row r="64" spans="1:7" s="2" customFormat="1" ht="15.6" x14ac:dyDescent="0.3">
      <c r="A64" s="172"/>
      <c r="B64" s="199"/>
      <c r="C64" s="200"/>
      <c r="D64" s="200"/>
      <c r="E64" s="178"/>
      <c r="F64" s="171"/>
      <c r="G64" s="37"/>
    </row>
    <row r="65" spans="1:7" s="159" customFormat="1" ht="15.6" x14ac:dyDescent="0.3">
      <c r="A65" s="184"/>
      <c r="B65" s="201"/>
      <c r="C65" s="202"/>
      <c r="D65" s="202"/>
      <c r="E65" s="185"/>
      <c r="F65" s="182"/>
      <c r="G65" s="160"/>
    </row>
    <row r="66" spans="1:7" s="2" customFormat="1" ht="15" x14ac:dyDescent="0.25">
      <c r="A66" s="172"/>
      <c r="B66" s="190"/>
      <c r="C66" s="190"/>
      <c r="D66" s="190"/>
      <c r="E66" s="178"/>
      <c r="F66" s="171"/>
      <c r="G66" s="37"/>
    </row>
    <row r="67" spans="1:7" s="2" customFormat="1" ht="15" x14ac:dyDescent="0.25">
      <c r="A67" s="172"/>
      <c r="B67" s="190"/>
      <c r="C67" s="190"/>
      <c r="D67" s="190"/>
      <c r="E67" s="178"/>
      <c r="F67" s="171"/>
      <c r="G67" s="37"/>
    </row>
    <row r="68" spans="1:7" s="2" customFormat="1" ht="15" x14ac:dyDescent="0.25">
      <c r="A68" s="172"/>
      <c r="B68" s="190"/>
      <c r="C68" s="190"/>
      <c r="D68" s="190"/>
      <c r="E68" s="178"/>
      <c r="F68" s="171"/>
      <c r="G68" s="37"/>
    </row>
    <row r="69" spans="1:7" s="2" customFormat="1" ht="15" x14ac:dyDescent="0.25">
      <c r="A69" s="172"/>
      <c r="B69" s="190"/>
      <c r="C69" s="190"/>
      <c r="D69" s="190"/>
      <c r="E69" s="178"/>
      <c r="F69" s="171"/>
      <c r="G69" s="37"/>
    </row>
    <row r="70" spans="1:7" s="2" customFormat="1" ht="15" x14ac:dyDescent="0.25">
      <c r="A70" s="172"/>
      <c r="B70" s="198"/>
      <c r="C70" s="197"/>
      <c r="D70" s="197"/>
      <c r="E70" s="178"/>
      <c r="F70" s="171"/>
      <c r="G70" s="37"/>
    </row>
    <row r="71" spans="1:7" s="2" customFormat="1" ht="15.6" x14ac:dyDescent="0.3">
      <c r="A71" s="172"/>
      <c r="B71" s="170"/>
      <c r="C71" s="196"/>
      <c r="D71" s="196"/>
      <c r="E71" s="185"/>
      <c r="F71" s="182"/>
      <c r="G71" s="37"/>
    </row>
    <row r="72" spans="1:7" s="2" customFormat="1" ht="15" x14ac:dyDescent="0.25">
      <c r="A72" s="172"/>
      <c r="B72" s="190"/>
      <c r="C72" s="196"/>
      <c r="D72" s="196"/>
      <c r="E72" s="178"/>
      <c r="F72" s="171"/>
      <c r="G72" s="37"/>
    </row>
    <row r="73" spans="1:7" s="2" customFormat="1" ht="15" x14ac:dyDescent="0.25">
      <c r="A73" s="172"/>
      <c r="B73" s="190"/>
      <c r="C73" s="196"/>
      <c r="D73" s="196"/>
      <c r="E73" s="178"/>
      <c r="F73" s="171"/>
      <c r="G73" s="37"/>
    </row>
    <row r="74" spans="1:7" s="2" customFormat="1" ht="15" x14ac:dyDescent="0.25">
      <c r="A74" s="172"/>
      <c r="B74" s="190"/>
      <c r="C74" s="197"/>
      <c r="D74" s="197"/>
      <c r="E74" s="178"/>
      <c r="F74" s="171"/>
      <c r="G74" s="37"/>
    </row>
    <row r="75" spans="1:7" s="2" customFormat="1" ht="15" x14ac:dyDescent="0.25">
      <c r="A75" s="172"/>
      <c r="B75" s="190"/>
      <c r="C75" s="196"/>
      <c r="D75" s="196"/>
      <c r="E75" s="178"/>
      <c r="F75" s="171"/>
      <c r="G75" s="37"/>
    </row>
    <row r="76" spans="1:7" s="2" customFormat="1" ht="15" x14ac:dyDescent="0.25">
      <c r="A76" s="172"/>
      <c r="B76" s="190"/>
      <c r="C76" s="196"/>
      <c r="D76" s="196"/>
      <c r="E76" s="178"/>
      <c r="F76" s="171"/>
      <c r="G76" s="37"/>
    </row>
    <row r="77" spans="1:7" s="2" customFormat="1" ht="15" x14ac:dyDescent="0.25">
      <c r="A77" s="172"/>
      <c r="B77" s="190"/>
      <c r="C77" s="197"/>
      <c r="D77" s="197"/>
      <c r="E77" s="178"/>
      <c r="F77" s="171"/>
      <c r="G77" s="37"/>
    </row>
    <row r="78" spans="1:7" s="2" customFormat="1" ht="15" x14ac:dyDescent="0.25">
      <c r="A78" s="172"/>
      <c r="B78" s="190"/>
      <c r="C78" s="197"/>
      <c r="D78" s="197"/>
      <c r="E78" s="178"/>
      <c r="F78" s="171"/>
      <c r="G78" s="37"/>
    </row>
    <row r="79" spans="1:7" s="159" customFormat="1" ht="15.6" x14ac:dyDescent="0.3">
      <c r="A79" s="184"/>
      <c r="B79" s="201"/>
      <c r="C79" s="203"/>
      <c r="D79" s="203"/>
      <c r="E79" s="185"/>
      <c r="F79" s="182"/>
      <c r="G79" s="160"/>
    </row>
    <row r="80" spans="1:7" s="2" customFormat="1" ht="15" x14ac:dyDescent="0.25">
      <c r="A80" s="172"/>
      <c r="B80" s="190"/>
      <c r="C80" s="204"/>
      <c r="D80" s="204"/>
      <c r="E80" s="178"/>
      <c r="F80" s="171"/>
      <c r="G80" s="37"/>
    </row>
    <row r="81" spans="1:7" s="2" customFormat="1" ht="15" x14ac:dyDescent="0.25">
      <c r="A81" s="172"/>
      <c r="B81" s="190"/>
      <c r="C81" s="190"/>
      <c r="D81" s="190"/>
      <c r="E81" s="178"/>
      <c r="F81" s="171"/>
      <c r="G81" s="37"/>
    </row>
    <row r="82" spans="1:7" s="2" customFormat="1" ht="15" x14ac:dyDescent="0.25">
      <c r="A82" s="172"/>
      <c r="B82" s="190"/>
      <c r="C82" s="190"/>
      <c r="D82" s="190"/>
      <c r="E82" s="178"/>
      <c r="F82" s="171"/>
      <c r="G82" s="37"/>
    </row>
    <row r="83" spans="1:7" s="2" customFormat="1" ht="15" x14ac:dyDescent="0.25">
      <c r="A83" s="172"/>
      <c r="B83" s="190"/>
      <c r="C83" s="204"/>
      <c r="D83" s="204"/>
      <c r="E83" s="178"/>
      <c r="F83" s="171"/>
      <c r="G83" s="37"/>
    </row>
    <row r="84" spans="1:7" s="2" customFormat="1" ht="15" x14ac:dyDescent="0.25">
      <c r="A84" s="172"/>
      <c r="B84" s="190"/>
      <c r="C84" s="204"/>
      <c r="D84" s="204"/>
      <c r="E84" s="178"/>
      <c r="F84" s="171"/>
      <c r="G84" s="37"/>
    </row>
    <row r="85" spans="1:7" s="2" customFormat="1" ht="15" x14ac:dyDescent="0.25">
      <c r="A85" s="172"/>
      <c r="B85" s="190"/>
      <c r="C85" s="204"/>
      <c r="D85" s="204"/>
      <c r="E85" s="178"/>
      <c r="F85" s="171"/>
      <c r="G85" s="37"/>
    </row>
    <row r="86" spans="1:7" s="2" customFormat="1" ht="15" x14ac:dyDescent="0.25">
      <c r="A86" s="172"/>
      <c r="B86" s="190"/>
      <c r="C86" s="204"/>
      <c r="D86" s="204"/>
      <c r="E86" s="178"/>
      <c r="F86" s="171"/>
      <c r="G86" s="37"/>
    </row>
    <row r="87" spans="1:7" s="2" customFormat="1" ht="15" x14ac:dyDescent="0.25">
      <c r="A87" s="172"/>
      <c r="B87" s="190"/>
      <c r="C87" s="204"/>
      <c r="D87" s="204"/>
      <c r="E87" s="178"/>
      <c r="F87" s="171"/>
      <c r="G87" s="37"/>
    </row>
    <row r="88" spans="1:7" s="2" customFormat="1" ht="15" x14ac:dyDescent="0.25">
      <c r="A88" s="173"/>
      <c r="B88" s="205"/>
      <c r="C88" s="173"/>
      <c r="D88" s="173"/>
      <c r="E88" s="178"/>
      <c r="F88" s="171"/>
      <c r="G88" s="37"/>
    </row>
    <row r="89" spans="1:7" s="2" customFormat="1" ht="15" x14ac:dyDescent="0.25">
      <c r="A89" s="180"/>
      <c r="B89" s="173"/>
      <c r="C89" s="173"/>
      <c r="D89" s="173"/>
      <c r="E89" s="178"/>
      <c r="F89" s="171"/>
      <c r="G89" s="37"/>
    </row>
    <row r="90" spans="1:7" s="2" customFormat="1" ht="15" x14ac:dyDescent="0.25">
      <c r="A90" s="173"/>
      <c r="B90" s="173"/>
      <c r="C90" s="173"/>
      <c r="D90" s="173"/>
      <c r="E90" s="178"/>
      <c r="F90" s="171"/>
      <c r="G90" s="37"/>
    </row>
    <row r="91" spans="1:7" s="36" customFormat="1" ht="15.6" x14ac:dyDescent="0.3">
      <c r="A91" s="184"/>
      <c r="B91" s="191"/>
      <c r="C91" s="206"/>
      <c r="D91" s="206"/>
      <c r="E91" s="185"/>
      <c r="F91" s="182"/>
      <c r="G91" s="161"/>
    </row>
    <row r="92" spans="1:7" s="2" customFormat="1" ht="15" x14ac:dyDescent="0.25">
      <c r="A92" s="172"/>
      <c r="B92" s="190"/>
      <c r="C92" s="204"/>
      <c r="D92" s="204"/>
      <c r="E92" s="178"/>
      <c r="F92" s="171"/>
      <c r="G92" s="37"/>
    </row>
    <row r="93" spans="1:7" s="2" customFormat="1" ht="15" x14ac:dyDescent="0.25">
      <c r="A93" s="172"/>
      <c r="B93" s="190"/>
      <c r="C93" s="204"/>
      <c r="D93" s="204"/>
      <c r="E93" s="178"/>
      <c r="F93" s="171"/>
      <c r="G93" s="37"/>
    </row>
    <row r="94" spans="1:7" s="2" customFormat="1" ht="15" x14ac:dyDescent="0.25">
      <c r="A94" s="173"/>
      <c r="B94" s="172"/>
      <c r="C94" s="179"/>
      <c r="D94" s="179"/>
      <c r="E94" s="178"/>
      <c r="F94" s="171"/>
      <c r="G94" s="37"/>
    </row>
    <row r="95" spans="1:7" s="159" customFormat="1" ht="15.6" x14ac:dyDescent="0.3">
      <c r="A95" s="184"/>
      <c r="B95" s="191"/>
      <c r="C95" s="207"/>
      <c r="D95" s="207"/>
      <c r="E95" s="209"/>
      <c r="F95" s="208"/>
      <c r="G95" s="160"/>
    </row>
    <row r="96" spans="1:7" s="2" customFormat="1" ht="15" x14ac:dyDescent="0.25">
      <c r="A96" s="172"/>
      <c r="B96" s="190"/>
      <c r="C96" s="204"/>
      <c r="D96" s="204"/>
      <c r="E96" s="178"/>
      <c r="F96" s="171"/>
      <c r="G96" s="37"/>
    </row>
    <row r="97" spans="1:7" s="2" customFormat="1" ht="15" x14ac:dyDescent="0.25">
      <c r="A97" s="172"/>
      <c r="B97" s="190"/>
      <c r="C97" s="204"/>
      <c r="D97" s="204"/>
      <c r="E97" s="178"/>
      <c r="F97" s="171"/>
      <c r="G97" s="37"/>
    </row>
    <row r="98" spans="1:7" s="2" customFormat="1" ht="15" x14ac:dyDescent="0.25">
      <c r="A98" s="172"/>
      <c r="B98" s="190"/>
      <c r="C98" s="204"/>
      <c r="D98" s="204"/>
      <c r="E98" s="178"/>
      <c r="F98" s="171"/>
      <c r="G98" s="37"/>
    </row>
    <row r="99" spans="1:7" s="2" customFormat="1" ht="15" x14ac:dyDescent="0.25">
      <c r="A99" s="173"/>
      <c r="B99" s="210"/>
      <c r="C99" s="179"/>
      <c r="D99" s="179"/>
      <c r="E99" s="178"/>
      <c r="F99" s="171"/>
      <c r="G99" s="37"/>
    </row>
    <row r="100" spans="1:7" s="151" customFormat="1" ht="15" x14ac:dyDescent="0.25">
      <c r="A100" s="173"/>
      <c r="B100" s="173"/>
      <c r="C100" s="173"/>
      <c r="D100" s="173"/>
      <c r="E100" s="195"/>
      <c r="F100" s="171"/>
      <c r="G100" s="37"/>
    </row>
    <row r="101" spans="1:7" s="2" customFormat="1" ht="15" x14ac:dyDescent="0.25">
      <c r="A101" s="180"/>
      <c r="B101" s="173"/>
      <c r="C101" s="173"/>
      <c r="D101" s="173"/>
      <c r="E101" s="178"/>
      <c r="F101" s="171"/>
      <c r="G101" s="37"/>
    </row>
    <row r="102" spans="1:7" s="2" customFormat="1" ht="15" x14ac:dyDescent="0.25">
      <c r="A102" s="173"/>
      <c r="B102" s="173"/>
      <c r="C102" s="173"/>
      <c r="D102" s="173"/>
      <c r="E102" s="178"/>
      <c r="F102" s="171"/>
      <c r="G102" s="37"/>
    </row>
    <row r="103" spans="1:7" s="2" customFormat="1" ht="15" x14ac:dyDescent="0.25">
      <c r="A103" s="172"/>
      <c r="B103" s="190"/>
      <c r="C103" s="190"/>
      <c r="D103" s="190"/>
      <c r="E103" s="178"/>
      <c r="F103" s="171"/>
      <c r="G103" s="37"/>
    </row>
    <row r="104" spans="1:7" s="2" customFormat="1" ht="15" x14ac:dyDescent="0.25">
      <c r="A104" s="172"/>
      <c r="B104" s="190"/>
      <c r="C104" s="204"/>
      <c r="D104" s="204"/>
      <c r="E104" s="178"/>
      <c r="F104" s="171"/>
      <c r="G104" s="37"/>
    </row>
    <row r="105" spans="1:7" s="2" customFormat="1" ht="15" x14ac:dyDescent="0.25">
      <c r="A105" s="172"/>
      <c r="B105" s="189"/>
      <c r="C105" s="196"/>
      <c r="D105" s="196"/>
      <c r="E105" s="178"/>
      <c r="F105" s="171"/>
      <c r="G105" s="37"/>
    </row>
    <row r="106" spans="1:7" s="2" customFormat="1" ht="15" x14ac:dyDescent="0.25">
      <c r="A106" s="172"/>
      <c r="B106" s="189"/>
      <c r="C106" s="196"/>
      <c r="D106" s="196"/>
      <c r="E106" s="178"/>
      <c r="F106" s="171"/>
      <c r="G106" s="37"/>
    </row>
    <row r="107" spans="1:7" s="151" customFormat="1" ht="15" x14ac:dyDescent="0.25">
      <c r="A107" s="173"/>
      <c r="B107" s="173"/>
      <c r="C107" s="173"/>
      <c r="D107" s="173"/>
      <c r="E107" s="178"/>
      <c r="F107" s="171"/>
      <c r="G107" s="37"/>
    </row>
    <row r="108" spans="1:7" s="151" customFormat="1" ht="15.6" x14ac:dyDescent="0.3">
      <c r="A108" s="173"/>
      <c r="B108" s="173"/>
      <c r="C108" s="173"/>
      <c r="D108" s="173"/>
      <c r="E108" s="211"/>
      <c r="F108" s="171"/>
      <c r="G108" s="162"/>
    </row>
    <row r="109" spans="1:7" s="2" customFormat="1" ht="15" x14ac:dyDescent="0.25">
      <c r="A109" s="180"/>
      <c r="B109" s="173"/>
      <c r="C109" s="173"/>
      <c r="D109" s="173"/>
      <c r="E109" s="178"/>
      <c r="F109" s="171"/>
      <c r="G109" s="37"/>
    </row>
    <row r="110" spans="1:7" s="2" customFormat="1" ht="15" x14ac:dyDescent="0.25">
      <c r="A110" s="173"/>
      <c r="B110" s="173"/>
      <c r="C110" s="173"/>
      <c r="D110" s="173"/>
      <c r="E110" s="178"/>
      <c r="F110" s="171"/>
      <c r="G110" s="37"/>
    </row>
    <row r="111" spans="1:7" s="2" customFormat="1" ht="15" x14ac:dyDescent="0.25">
      <c r="A111" s="172"/>
      <c r="B111" s="176"/>
      <c r="C111" s="179"/>
      <c r="D111" s="179"/>
      <c r="E111" s="178"/>
      <c r="F111" s="171"/>
      <c r="G111" s="37"/>
    </row>
    <row r="112" spans="1:7" s="2" customFormat="1" ht="15" x14ac:dyDescent="0.25">
      <c r="A112" s="173"/>
      <c r="B112" s="189"/>
      <c r="C112" s="173"/>
      <c r="D112" s="173"/>
      <c r="E112" s="178"/>
      <c r="F112" s="171"/>
      <c r="G112" s="37"/>
    </row>
    <row r="113" spans="1:7" s="151" customFormat="1" ht="15" x14ac:dyDescent="0.25">
      <c r="A113" s="173"/>
      <c r="B113" s="173"/>
      <c r="C113" s="173"/>
      <c r="D113" s="173"/>
      <c r="E113" s="195"/>
      <c r="F113" s="171"/>
      <c r="G113" s="37"/>
    </row>
    <row r="114" spans="1:7" s="2" customFormat="1" ht="15" x14ac:dyDescent="0.25">
      <c r="A114" s="173"/>
      <c r="B114" s="173"/>
      <c r="C114" s="173"/>
      <c r="D114" s="173"/>
      <c r="E114" s="178"/>
      <c r="F114" s="171"/>
      <c r="G114" s="37"/>
    </row>
    <row r="115" spans="1:7" s="2" customFormat="1" ht="15" x14ac:dyDescent="0.25">
      <c r="A115" s="173"/>
      <c r="B115" s="173"/>
      <c r="C115" s="173"/>
      <c r="D115" s="173"/>
      <c r="E115" s="178"/>
      <c r="F115" s="171"/>
      <c r="G115" s="37"/>
    </row>
    <row r="116" spans="1:7" s="2" customFormat="1" ht="15" x14ac:dyDescent="0.25">
      <c r="A116" s="180"/>
      <c r="B116" s="172"/>
      <c r="C116" s="212"/>
      <c r="D116" s="212"/>
      <c r="E116" s="178"/>
      <c r="F116" s="171"/>
      <c r="G116" s="37"/>
    </row>
    <row r="117" spans="1:7" s="2" customFormat="1" ht="15" x14ac:dyDescent="0.25">
      <c r="A117" s="180"/>
      <c r="B117" s="172"/>
      <c r="C117" s="212"/>
      <c r="D117" s="212"/>
      <c r="E117" s="178"/>
      <c r="F117" s="171"/>
      <c r="G117" s="37"/>
    </row>
    <row r="118" spans="1:7" s="2" customFormat="1" ht="15" x14ac:dyDescent="0.25">
      <c r="A118" s="172"/>
      <c r="B118" s="172"/>
      <c r="C118" s="212"/>
      <c r="D118" s="212"/>
      <c r="E118" s="178"/>
      <c r="F118" s="171"/>
      <c r="G118" s="37"/>
    </row>
    <row r="119" spans="1:7" s="2" customFormat="1" ht="15" x14ac:dyDescent="0.25">
      <c r="A119" s="172"/>
      <c r="B119" s="172"/>
      <c r="C119" s="212"/>
      <c r="D119" s="212"/>
      <c r="E119" s="178"/>
      <c r="F119" s="171"/>
      <c r="G119" s="37"/>
    </row>
    <row r="120" spans="1:7" s="2" customFormat="1" ht="15" x14ac:dyDescent="0.25">
      <c r="A120" s="172"/>
      <c r="B120" s="172"/>
      <c r="C120" s="212"/>
      <c r="D120" s="212"/>
      <c r="E120" s="178"/>
      <c r="F120" s="171"/>
      <c r="G120" s="37"/>
    </row>
    <row r="121" spans="1:7" s="2" customFormat="1" ht="15" x14ac:dyDescent="0.25">
      <c r="A121" s="172"/>
      <c r="B121" s="213"/>
      <c r="C121" s="214"/>
      <c r="D121" s="214"/>
      <c r="E121" s="178"/>
      <c r="F121" s="171"/>
      <c r="G121" s="37"/>
    </row>
    <row r="122" spans="1:7" s="151" customFormat="1" ht="15.6" x14ac:dyDescent="0.3">
      <c r="A122" s="184"/>
      <c r="B122" s="173"/>
      <c r="C122" s="173"/>
      <c r="D122" s="173"/>
      <c r="E122" s="211"/>
      <c r="F122" s="171"/>
      <c r="G122" s="162"/>
    </row>
    <row r="123" spans="1:7" s="2" customFormat="1" ht="15" x14ac:dyDescent="0.25">
      <c r="A123" s="180"/>
      <c r="B123" s="173"/>
      <c r="C123" s="173"/>
      <c r="D123" s="173"/>
      <c r="E123" s="178"/>
      <c r="F123" s="171"/>
      <c r="G123" s="37"/>
    </row>
    <row r="124" spans="1:7" s="2" customFormat="1" ht="15" x14ac:dyDescent="0.25">
      <c r="A124" s="172"/>
      <c r="B124" s="215"/>
      <c r="C124" s="215"/>
      <c r="D124" s="215"/>
      <c r="E124" s="178"/>
      <c r="F124" s="171"/>
      <c r="G124" s="37"/>
    </row>
    <row r="125" spans="1:7" s="2" customFormat="1" ht="15" x14ac:dyDescent="0.25">
      <c r="A125" s="192"/>
      <c r="B125" s="192"/>
      <c r="C125" s="192"/>
      <c r="D125" s="192"/>
      <c r="E125" s="195"/>
      <c r="F125" s="194"/>
      <c r="G125" s="37"/>
    </row>
    <row r="126" spans="1:7" s="164" customFormat="1" ht="15" x14ac:dyDescent="0.25">
      <c r="A126" s="216"/>
      <c r="B126" s="216"/>
      <c r="C126" s="216"/>
      <c r="D126" s="216"/>
      <c r="E126" s="178"/>
      <c r="F126" s="171"/>
      <c r="G126" s="163"/>
    </row>
    <row r="127" spans="1:7" s="2" customFormat="1" ht="15" x14ac:dyDescent="0.25">
      <c r="A127" s="169"/>
      <c r="B127" s="169"/>
      <c r="C127" s="169"/>
      <c r="D127" s="169"/>
      <c r="E127" s="178"/>
      <c r="F127" s="171"/>
      <c r="G127" s="37"/>
    </row>
    <row r="128" spans="1:7" s="2" customFormat="1" ht="15" x14ac:dyDescent="0.25">
      <c r="A128" s="173"/>
      <c r="B128" s="173"/>
      <c r="C128" s="173"/>
      <c r="D128" s="173"/>
      <c r="E128" s="178"/>
      <c r="F128" s="171"/>
      <c r="G128" s="37"/>
    </row>
    <row r="129" spans="1:7" s="2" customFormat="1" ht="15" x14ac:dyDescent="0.25">
      <c r="A129" s="169"/>
      <c r="B129" s="169"/>
      <c r="C129" s="216"/>
      <c r="D129" s="216"/>
      <c r="E129" s="178"/>
      <c r="F129" s="171"/>
      <c r="G129" s="37"/>
    </row>
    <row r="130" spans="1:7" s="2" customFormat="1" ht="15" x14ac:dyDescent="0.25">
      <c r="A130" s="169"/>
      <c r="B130" s="169"/>
      <c r="C130" s="216"/>
      <c r="D130" s="216"/>
      <c r="E130" s="178"/>
      <c r="F130" s="171"/>
      <c r="G130" s="37"/>
    </row>
    <row r="131" spans="1:7" s="2" customFormat="1" ht="15" x14ac:dyDescent="0.25">
      <c r="A131" s="192"/>
      <c r="B131" s="192"/>
      <c r="C131" s="192"/>
      <c r="D131" s="192"/>
      <c r="E131" s="195"/>
      <c r="F131" s="171"/>
      <c r="G131" s="37"/>
    </row>
    <row r="132" spans="1:7" s="37" customFormat="1" ht="29.25" customHeight="1" x14ac:dyDescent="0.25">
      <c r="A132" s="165"/>
      <c r="B132" s="165"/>
      <c r="C132" s="167"/>
      <c r="D132" s="167"/>
      <c r="E132" s="165"/>
      <c r="F132" s="168"/>
    </row>
    <row r="133" spans="1:7" s="37" customFormat="1" ht="17.399999999999999" x14ac:dyDescent="0.3">
      <c r="A133" s="165"/>
      <c r="B133" s="166"/>
      <c r="C133" s="167"/>
      <c r="D133" s="167"/>
      <c r="E133" s="165"/>
      <c r="F133" s="168"/>
    </row>
    <row r="134" spans="1:7" s="2" customFormat="1" ht="13.8" x14ac:dyDescent="0.25">
      <c r="A134" s="169"/>
      <c r="B134" s="169"/>
      <c r="C134" s="169"/>
      <c r="D134" s="169"/>
      <c r="E134" s="174"/>
      <c r="F134" s="171"/>
    </row>
    <row r="135" spans="1:7" s="2" customFormat="1" ht="13.8" x14ac:dyDescent="0.25">
      <c r="A135" s="172"/>
      <c r="B135" s="173"/>
      <c r="C135" s="189"/>
      <c r="D135" s="189"/>
      <c r="E135" s="174"/>
      <c r="F135" s="171"/>
    </row>
    <row r="136" spans="1:7" s="2" customFormat="1" ht="13.8" x14ac:dyDescent="0.25">
      <c r="A136" s="172"/>
      <c r="B136" s="172"/>
      <c r="C136" s="172"/>
      <c r="D136" s="172"/>
      <c r="E136" s="217"/>
      <c r="F136" s="171"/>
    </row>
    <row r="137" spans="1:7" s="2" customFormat="1" ht="16.5" customHeight="1" x14ac:dyDescent="0.25">
      <c r="A137" s="173"/>
      <c r="B137" s="172"/>
      <c r="C137" s="172"/>
      <c r="D137" s="172"/>
      <c r="E137" s="171"/>
      <c r="F137" s="171"/>
    </row>
    <row r="138" spans="1:7" s="2" customFormat="1" ht="16.5" customHeight="1" x14ac:dyDescent="0.3">
      <c r="A138" s="173"/>
      <c r="B138" s="176"/>
      <c r="C138" s="184"/>
      <c r="D138" s="184"/>
      <c r="E138" s="219"/>
      <c r="F138" s="218"/>
    </row>
    <row r="139" spans="1:7" s="36" customFormat="1" ht="11.4" x14ac:dyDescent="0.2">
      <c r="A139" s="220"/>
      <c r="B139" s="221"/>
      <c r="C139" s="222"/>
      <c r="D139" s="222"/>
      <c r="E139" s="225"/>
      <c r="F139" s="224"/>
    </row>
    <row r="140" spans="1:7" s="29" customFormat="1" ht="13.8" x14ac:dyDescent="0.3">
      <c r="A140" s="226"/>
      <c r="B140" s="227"/>
      <c r="C140" s="227"/>
      <c r="D140" s="227"/>
      <c r="E140" s="225"/>
      <c r="F140" s="228"/>
    </row>
    <row r="141" spans="1:7" s="36" customFormat="1" ht="11.4" x14ac:dyDescent="0.2">
      <c r="A141" s="220"/>
      <c r="B141" s="220"/>
      <c r="C141" s="223"/>
      <c r="D141" s="223"/>
      <c r="E141" s="225"/>
      <c r="F141" s="224"/>
    </row>
    <row r="142" spans="1:7" s="36" customFormat="1" ht="11.4" x14ac:dyDescent="0.2">
      <c r="A142" s="220"/>
      <c r="B142" s="220"/>
      <c r="C142" s="223"/>
      <c r="D142" s="223"/>
      <c r="E142" s="225"/>
      <c r="F142" s="224"/>
    </row>
    <row r="143" spans="1:7" s="36" customFormat="1" ht="14.4" x14ac:dyDescent="0.3">
      <c r="A143" s="184"/>
      <c r="B143" s="184"/>
      <c r="C143" s="184"/>
      <c r="D143" s="184"/>
      <c r="E143" s="229"/>
      <c r="F143" s="208"/>
    </row>
    <row r="144" spans="1:7" s="2" customFormat="1" ht="13.8" x14ac:dyDescent="0.25">
      <c r="A144" s="230"/>
      <c r="B144" s="176"/>
      <c r="C144" s="172"/>
      <c r="D144" s="172"/>
      <c r="E144" s="217"/>
      <c r="F144" s="171"/>
    </row>
    <row r="145" spans="1:6" s="36" customFormat="1" ht="11.4" x14ac:dyDescent="0.2">
      <c r="A145" s="231"/>
      <c r="B145" s="221"/>
      <c r="C145" s="220"/>
      <c r="D145" s="220"/>
      <c r="E145" s="225"/>
      <c r="F145" s="232"/>
    </row>
    <row r="146" spans="1:6" s="2" customFormat="1" ht="13.8" x14ac:dyDescent="0.25">
      <c r="A146" s="173"/>
      <c r="B146" s="173"/>
      <c r="C146" s="173"/>
      <c r="D146" s="173"/>
      <c r="E146" s="174"/>
      <c r="F146" s="171"/>
    </row>
    <row r="147" spans="1:6" s="2" customFormat="1" ht="14.4" x14ac:dyDescent="0.3">
      <c r="A147" s="230"/>
      <c r="B147" s="176"/>
      <c r="C147" s="172"/>
      <c r="D147" s="172"/>
      <c r="E147" s="233"/>
      <c r="F147" s="182"/>
    </row>
    <row r="148" spans="1:6" s="29" customFormat="1" ht="12.75" customHeight="1" x14ac:dyDescent="0.3">
      <c r="A148" s="234"/>
      <c r="B148" s="33"/>
      <c r="C148" s="235"/>
      <c r="D148" s="235"/>
      <c r="E148" s="225"/>
      <c r="F148" s="171"/>
    </row>
    <row r="149" spans="1:6" s="150" customFormat="1" ht="12.75" customHeight="1" x14ac:dyDescent="0.3">
      <c r="A149" s="236"/>
      <c r="B149" s="33"/>
      <c r="C149" s="237"/>
      <c r="D149" s="237"/>
      <c r="E149" s="225"/>
      <c r="F149" s="171"/>
    </row>
    <row r="150" spans="1:6" s="2" customFormat="1" ht="13.8" x14ac:dyDescent="0.25">
      <c r="A150" s="173"/>
      <c r="B150" s="173"/>
      <c r="C150" s="173"/>
      <c r="D150" s="173"/>
      <c r="E150" s="174"/>
      <c r="F150" s="171"/>
    </row>
    <row r="151" spans="1:6" s="2" customFormat="1" ht="13.8" x14ac:dyDescent="0.25">
      <c r="A151" s="192"/>
      <c r="B151" s="173"/>
      <c r="C151" s="193"/>
      <c r="D151" s="193"/>
      <c r="E151" s="174"/>
      <c r="F151" s="171"/>
    </row>
    <row r="152" spans="1:6" s="2" customFormat="1" ht="13.8" x14ac:dyDescent="0.25">
      <c r="A152" s="173"/>
      <c r="B152" s="173"/>
      <c r="C152" s="173"/>
      <c r="D152" s="173"/>
      <c r="E152" s="174"/>
      <c r="F152" s="171"/>
    </row>
    <row r="153" spans="1:6" s="2" customFormat="1" ht="13.8" x14ac:dyDescent="0.25">
      <c r="A153" s="173"/>
      <c r="B153" s="173"/>
      <c r="C153" s="173"/>
      <c r="D153" s="173"/>
      <c r="E153" s="171"/>
      <c r="F153" s="171"/>
    </row>
    <row r="154" spans="1:6" s="2" customFormat="1" ht="13.8" x14ac:dyDescent="0.25">
      <c r="A154" s="173"/>
      <c r="B154" s="173"/>
      <c r="C154" s="173"/>
      <c r="D154" s="173"/>
      <c r="E154" s="174"/>
      <c r="F154" s="171"/>
    </row>
    <row r="155" spans="1:6" s="29" customFormat="1" ht="12.6" x14ac:dyDescent="0.3">
      <c r="A155" s="234"/>
      <c r="B155" s="238"/>
      <c r="C155" s="239"/>
      <c r="D155" s="239"/>
      <c r="E155" s="240"/>
      <c r="F155" s="240"/>
    </row>
    <row r="156" spans="1:6" s="29" customFormat="1" ht="12.75" customHeight="1" x14ac:dyDescent="0.3">
      <c r="A156" s="234"/>
      <c r="B156" s="33"/>
      <c r="C156" s="235"/>
      <c r="D156" s="235"/>
      <c r="E156" s="225"/>
      <c r="F156" s="171"/>
    </row>
    <row r="157" spans="1:6" s="29" customFormat="1" ht="11.25" customHeight="1" x14ac:dyDescent="0.3">
      <c r="A157" s="234"/>
      <c r="B157" s="33"/>
      <c r="C157" s="235"/>
      <c r="D157" s="235"/>
      <c r="E157" s="225"/>
      <c r="F157" s="171"/>
    </row>
    <row r="158" spans="1:6" s="29" customFormat="1" ht="12.75" customHeight="1" x14ac:dyDescent="0.3">
      <c r="A158" s="234"/>
      <c r="B158" s="33"/>
      <c r="C158" s="235"/>
      <c r="D158" s="235"/>
      <c r="E158" s="225"/>
      <c r="F158" s="171"/>
    </row>
    <row r="159" spans="1:6" s="29" customFormat="1" ht="12.75" customHeight="1" x14ac:dyDescent="0.3">
      <c r="A159" s="234"/>
      <c r="B159" s="33"/>
      <c r="C159" s="235"/>
      <c r="D159" s="235"/>
      <c r="E159" s="225"/>
      <c r="F159" s="171"/>
    </row>
    <row r="160" spans="1:6" s="29" customFormat="1" ht="12.75" customHeight="1" x14ac:dyDescent="0.3">
      <c r="A160" s="234"/>
      <c r="B160" s="33"/>
      <c r="C160" s="235"/>
      <c r="D160" s="235"/>
      <c r="E160" s="225"/>
      <c r="F160" s="171"/>
    </row>
    <row r="161" spans="1:8" s="29" customFormat="1" ht="12.75" customHeight="1" x14ac:dyDescent="0.3">
      <c r="A161" s="234"/>
      <c r="B161" s="33"/>
      <c r="C161" s="235"/>
      <c r="D161" s="235"/>
      <c r="E161" s="225"/>
      <c r="F161" s="171"/>
    </row>
    <row r="162" spans="1:8" s="29" customFormat="1" ht="12.75" customHeight="1" x14ac:dyDescent="0.3">
      <c r="A162" s="234"/>
      <c r="B162" s="33"/>
      <c r="C162" s="235"/>
      <c r="D162" s="235"/>
      <c r="E162" s="225"/>
      <c r="F162" s="171"/>
    </row>
    <row r="163" spans="1:8" s="29" customFormat="1" ht="12.75" customHeight="1" x14ac:dyDescent="0.3">
      <c r="A163" s="234"/>
      <c r="B163" s="33"/>
      <c r="C163" s="235"/>
      <c r="D163" s="235"/>
      <c r="E163" s="225"/>
      <c r="F163" s="171"/>
    </row>
    <row r="164" spans="1:8" s="29" customFormat="1" ht="12.75" customHeight="1" x14ac:dyDescent="0.3">
      <c r="A164" s="234"/>
      <c r="B164" s="33"/>
      <c r="C164" s="33"/>
      <c r="D164" s="33"/>
      <c r="E164" s="225"/>
      <c r="F164" s="240"/>
    </row>
    <row r="165" spans="1:8" s="29" customFormat="1" ht="12.6" x14ac:dyDescent="0.3">
      <c r="A165" s="238"/>
      <c r="B165" s="234"/>
      <c r="C165" s="241"/>
      <c r="D165" s="241"/>
      <c r="E165" s="242"/>
      <c r="F165" s="243"/>
    </row>
    <row r="166" spans="1:8" s="29" customFormat="1" ht="12.6" x14ac:dyDescent="0.3">
      <c r="A166" s="234"/>
      <c r="B166" s="238"/>
      <c r="C166" s="239"/>
      <c r="D166" s="239"/>
      <c r="E166" s="240"/>
      <c r="F166" s="240"/>
    </row>
    <row r="167" spans="1:8" s="150" customFormat="1" ht="12.75" customHeight="1" x14ac:dyDescent="0.3">
      <c r="A167" s="236"/>
      <c r="B167" s="244"/>
      <c r="C167" s="236"/>
      <c r="D167" s="236"/>
      <c r="E167" s="225"/>
      <c r="F167" s="171"/>
    </row>
    <row r="168" spans="1:8" s="29" customFormat="1" ht="12.75" customHeight="1" x14ac:dyDescent="0.3">
      <c r="A168" s="234"/>
      <c r="B168" s="33"/>
      <c r="C168" s="235"/>
      <c r="D168" s="235"/>
      <c r="E168" s="245"/>
      <c r="F168" s="171"/>
      <c r="G168" s="37"/>
      <c r="H168" s="37"/>
    </row>
    <row r="169" spans="1:8" s="29" customFormat="1" ht="12.75" customHeight="1" x14ac:dyDescent="0.3">
      <c r="A169" s="234"/>
      <c r="B169" s="33"/>
      <c r="C169" s="235"/>
      <c r="D169" s="235"/>
      <c r="E169" s="245"/>
      <c r="F169" s="171"/>
      <c r="G169" s="37"/>
      <c r="H169" s="37"/>
    </row>
    <row r="170" spans="1:8" s="29" customFormat="1" ht="12.6" x14ac:dyDescent="0.3">
      <c r="A170" s="234"/>
      <c r="B170" s="238"/>
      <c r="C170" s="241"/>
      <c r="D170" s="241"/>
      <c r="E170" s="240"/>
      <c r="F170" s="240"/>
    </row>
    <row r="171" spans="1:8" s="29" customFormat="1" ht="14.4" x14ac:dyDescent="0.3">
      <c r="A171" s="234"/>
      <c r="B171" s="33"/>
      <c r="C171" s="246"/>
      <c r="D171" s="246"/>
      <c r="E171" s="225"/>
      <c r="F171" s="171"/>
    </row>
    <row r="172" spans="1:8" s="29" customFormat="1" ht="14.4" x14ac:dyDescent="0.3">
      <c r="A172" s="234"/>
      <c r="B172" s="33"/>
      <c r="C172" s="235"/>
      <c r="D172" s="235"/>
      <c r="E172" s="225"/>
      <c r="F172" s="171"/>
    </row>
    <row r="173" spans="1:8" s="29" customFormat="1" ht="12.75" customHeight="1" x14ac:dyDescent="0.3">
      <c r="A173" s="234"/>
      <c r="B173" s="33"/>
      <c r="C173" s="235"/>
      <c r="D173" s="235"/>
      <c r="E173" s="225"/>
      <c r="F173" s="171"/>
      <c r="G173" s="37"/>
      <c r="H173" s="37"/>
    </row>
    <row r="174" spans="1:8" s="29" customFormat="1" ht="12.75" customHeight="1" x14ac:dyDescent="0.3">
      <c r="A174" s="234"/>
      <c r="B174" s="33"/>
      <c r="C174" s="235"/>
      <c r="D174" s="235"/>
      <c r="E174" s="225"/>
      <c r="F174" s="171"/>
      <c r="G174" s="37"/>
      <c r="H174" s="37"/>
    </row>
    <row r="175" spans="1:8" s="29" customFormat="1" ht="12.75" customHeight="1" x14ac:dyDescent="0.3">
      <c r="A175" s="234"/>
      <c r="B175" s="33"/>
      <c r="C175" s="235"/>
      <c r="D175" s="235"/>
      <c r="E175" s="225"/>
      <c r="F175" s="171"/>
      <c r="G175" s="37"/>
      <c r="H175" s="37"/>
    </row>
    <row r="176" spans="1:8" s="29" customFormat="1" ht="12.75" customHeight="1" x14ac:dyDescent="0.3">
      <c r="A176" s="234"/>
      <c r="B176" s="33"/>
      <c r="C176" s="235"/>
      <c r="D176" s="235"/>
      <c r="E176" s="225"/>
      <c r="F176" s="171"/>
      <c r="G176" s="37"/>
      <c r="H176" s="37"/>
    </row>
    <row r="177" spans="1:8" s="29" customFormat="1" ht="12.75" customHeight="1" x14ac:dyDescent="0.3">
      <c r="A177" s="234"/>
      <c r="B177" s="33"/>
      <c r="C177" s="235"/>
      <c r="D177" s="235"/>
      <c r="E177" s="225"/>
      <c r="F177" s="171"/>
      <c r="G177" s="37"/>
      <c r="H177" s="37"/>
    </row>
    <row r="178" spans="1:8" s="29" customFormat="1" ht="12.75" customHeight="1" x14ac:dyDescent="0.3">
      <c r="A178" s="234"/>
      <c r="B178" s="33"/>
      <c r="C178" s="235"/>
      <c r="D178" s="235"/>
      <c r="E178" s="225"/>
      <c r="F178" s="171"/>
      <c r="G178" s="37"/>
      <c r="H178" s="37"/>
    </row>
    <row r="179" spans="1:8" s="2" customFormat="1" ht="15" x14ac:dyDescent="0.25">
      <c r="A179" s="180"/>
      <c r="B179" s="173"/>
      <c r="C179" s="173"/>
      <c r="D179" s="173"/>
      <c r="E179" s="174"/>
      <c r="F179" s="247"/>
      <c r="G179" s="37"/>
      <c r="H179" s="37"/>
    </row>
    <row r="180" spans="1:8" s="29" customFormat="1" ht="15.6" x14ac:dyDescent="0.3">
      <c r="A180" s="234"/>
      <c r="B180" s="238"/>
      <c r="C180" s="248"/>
      <c r="D180" s="248"/>
      <c r="E180" s="240"/>
      <c r="F180" s="240"/>
      <c r="G180" s="37"/>
      <c r="H180" s="37"/>
    </row>
    <row r="181" spans="1:8" s="29" customFormat="1" ht="12.75" customHeight="1" x14ac:dyDescent="0.3">
      <c r="A181" s="234"/>
      <c r="B181" s="33"/>
      <c r="C181" s="249"/>
      <c r="D181" s="249"/>
      <c r="E181" s="225"/>
      <c r="F181" s="171"/>
      <c r="G181" s="32"/>
    </row>
    <row r="182" spans="1:8" s="29" customFormat="1" ht="12.75" customHeight="1" x14ac:dyDescent="0.3">
      <c r="A182" s="234"/>
      <c r="B182" s="33"/>
      <c r="C182" s="249"/>
      <c r="D182" s="249"/>
      <c r="E182" s="225"/>
      <c r="F182" s="171"/>
      <c r="G182" s="32"/>
    </row>
    <row r="183" spans="1:8" s="29" customFormat="1" ht="12.75" customHeight="1" x14ac:dyDescent="0.3">
      <c r="A183" s="234"/>
      <c r="B183" s="33"/>
      <c r="C183" s="249"/>
      <c r="D183" s="249"/>
      <c r="E183" s="225"/>
      <c r="F183" s="171"/>
      <c r="G183" s="32"/>
    </row>
    <row r="184" spans="1:8" s="29" customFormat="1" ht="12.75" customHeight="1" x14ac:dyDescent="0.3">
      <c r="A184" s="234"/>
      <c r="B184" s="33"/>
      <c r="C184" s="249"/>
      <c r="D184" s="249"/>
      <c r="E184" s="225"/>
      <c r="F184" s="171"/>
      <c r="G184" s="32"/>
    </row>
    <row r="185" spans="1:8" s="29" customFormat="1" ht="12.75" customHeight="1" x14ac:dyDescent="0.3">
      <c r="A185" s="234"/>
      <c r="B185" s="33"/>
      <c r="C185" s="249"/>
      <c r="D185" s="249"/>
      <c r="E185" s="225"/>
      <c r="F185" s="171"/>
      <c r="G185" s="32"/>
    </row>
    <row r="186" spans="1:8" s="151" customFormat="1" ht="13.8" x14ac:dyDescent="0.25">
      <c r="A186" s="173"/>
      <c r="B186" s="173"/>
      <c r="C186" s="173"/>
      <c r="D186" s="173"/>
      <c r="E186" s="174"/>
      <c r="F186" s="171"/>
    </row>
    <row r="187" spans="1:8" s="29" customFormat="1" ht="12.75" customHeight="1" x14ac:dyDescent="0.3">
      <c r="A187" s="33"/>
      <c r="B187" s="234"/>
      <c r="C187" s="249"/>
      <c r="D187" s="249"/>
      <c r="E187" s="250"/>
      <c r="F187" s="251"/>
      <c r="G187" s="31"/>
      <c r="H187" s="32"/>
    </row>
    <row r="188" spans="1:8" s="2" customFormat="1" ht="13.8" x14ac:dyDescent="0.25">
      <c r="A188" s="173"/>
      <c r="B188" s="173"/>
      <c r="C188" s="173"/>
      <c r="D188" s="173"/>
      <c r="E188" s="171"/>
      <c r="F188" s="171"/>
    </row>
    <row r="189" spans="1:8" s="2" customFormat="1" ht="13.8" x14ac:dyDescent="0.25">
      <c r="A189" s="173"/>
      <c r="B189" s="173"/>
      <c r="C189" s="173"/>
      <c r="D189" s="173"/>
      <c r="E189" s="174"/>
      <c r="F189" s="171"/>
    </row>
    <row r="190" spans="1:8" s="56" customFormat="1" ht="12.75" customHeight="1" x14ac:dyDescent="0.3">
      <c r="A190" s="226"/>
      <c r="B190" s="252"/>
      <c r="C190" s="252"/>
      <c r="D190" s="252"/>
      <c r="E190" s="225"/>
      <c r="F190" s="228"/>
    </row>
    <row r="191" spans="1:8" s="29" customFormat="1" ht="12.75" customHeight="1" x14ac:dyDescent="0.3">
      <c r="A191" s="234"/>
      <c r="B191" s="33"/>
      <c r="C191" s="234"/>
      <c r="D191" s="234"/>
      <c r="E191" s="225"/>
      <c r="F191" s="171"/>
    </row>
    <row r="192" spans="1:8" s="29" customFormat="1" ht="12.75" customHeight="1" x14ac:dyDescent="0.3">
      <c r="A192" s="234"/>
      <c r="B192" s="33"/>
      <c r="C192" s="234"/>
      <c r="D192" s="234"/>
      <c r="E192" s="225"/>
      <c r="F192" s="171"/>
    </row>
    <row r="193" spans="1:10" s="29" customFormat="1" ht="12.75" customHeight="1" x14ac:dyDescent="0.3">
      <c r="A193" s="234"/>
      <c r="B193" s="244"/>
      <c r="C193" s="236"/>
      <c r="D193" s="236"/>
      <c r="E193" s="225"/>
      <c r="F193" s="171"/>
    </row>
    <row r="194" spans="1:10" s="152" customFormat="1" ht="12.75" customHeight="1" x14ac:dyDescent="0.3">
      <c r="A194" s="253"/>
      <c r="B194" s="254"/>
      <c r="C194" s="253"/>
      <c r="D194" s="253"/>
      <c r="E194" s="256"/>
      <c r="F194" s="255"/>
    </row>
    <row r="195" spans="1:10" s="153" customFormat="1" ht="12.75" customHeight="1" x14ac:dyDescent="0.3">
      <c r="A195" s="257"/>
      <c r="B195" s="252"/>
      <c r="C195" s="257"/>
      <c r="D195" s="257"/>
      <c r="E195" s="225"/>
      <c r="F195" s="228"/>
      <c r="G195" s="56"/>
      <c r="H195" s="56"/>
      <c r="I195" s="56"/>
      <c r="J195" s="56"/>
    </row>
    <row r="196" spans="1:10" s="153" customFormat="1" ht="12.75" customHeight="1" x14ac:dyDescent="0.3">
      <c r="A196" s="257"/>
      <c r="B196" s="252"/>
      <c r="C196" s="252"/>
      <c r="D196" s="252"/>
      <c r="E196" s="225"/>
      <c r="F196" s="228"/>
      <c r="G196" s="56"/>
      <c r="H196" s="56"/>
      <c r="I196" s="56"/>
      <c r="J196" s="56"/>
    </row>
    <row r="197" spans="1:10" s="153" customFormat="1" ht="12.75" customHeight="1" x14ac:dyDescent="0.3">
      <c r="A197" s="257"/>
      <c r="B197" s="252"/>
      <c r="C197" s="252"/>
      <c r="D197" s="252"/>
      <c r="E197" s="225"/>
      <c r="F197" s="228"/>
      <c r="G197" s="56"/>
      <c r="H197" s="56"/>
      <c r="I197" s="56"/>
      <c r="J197" s="56"/>
    </row>
    <row r="198" spans="1:10" s="151" customFormat="1" ht="13.8" x14ac:dyDescent="0.25">
      <c r="A198" s="173"/>
      <c r="B198" s="173"/>
      <c r="C198" s="173"/>
      <c r="D198" s="173"/>
      <c r="E198" s="174"/>
      <c r="F198" s="171"/>
    </row>
    <row r="199" spans="1:10" s="2" customFormat="1" ht="13.8" x14ac:dyDescent="0.25">
      <c r="A199" s="180"/>
      <c r="B199" s="173"/>
      <c r="C199" s="173"/>
      <c r="D199" s="173"/>
      <c r="E199" s="174"/>
      <c r="F199" s="171"/>
    </row>
    <row r="200" spans="1:10" s="2" customFormat="1" ht="13.8" x14ac:dyDescent="0.25">
      <c r="A200" s="173"/>
      <c r="B200" s="173"/>
      <c r="C200" s="173"/>
      <c r="D200" s="173"/>
      <c r="E200" s="171"/>
      <c r="F200" s="247"/>
    </row>
    <row r="201" spans="1:10" s="2" customFormat="1" ht="13.8" x14ac:dyDescent="0.25">
      <c r="A201" s="172"/>
      <c r="B201" s="172"/>
      <c r="C201" s="179"/>
      <c r="D201" s="179"/>
      <c r="E201" s="217"/>
      <c r="F201" s="171"/>
    </row>
    <row r="202" spans="1:10" s="151" customFormat="1" ht="13.8" x14ac:dyDescent="0.25">
      <c r="A202" s="173"/>
      <c r="B202" s="173"/>
      <c r="C202" s="173"/>
      <c r="D202" s="173"/>
      <c r="E202" s="174"/>
      <c r="F202" s="258"/>
    </row>
    <row r="203" spans="1:10" s="151" customFormat="1" ht="13.8" x14ac:dyDescent="0.25">
      <c r="A203" s="173"/>
      <c r="B203" s="173"/>
      <c r="C203" s="173"/>
      <c r="D203" s="173"/>
      <c r="E203" s="174"/>
      <c r="F203" s="171"/>
    </row>
    <row r="204" spans="1:10" s="2" customFormat="1" ht="13.8" x14ac:dyDescent="0.25">
      <c r="A204" s="180"/>
      <c r="B204" s="173"/>
      <c r="C204" s="173"/>
      <c r="D204" s="173"/>
      <c r="E204" s="174"/>
      <c r="F204" s="247"/>
    </row>
    <row r="205" spans="1:10" s="2" customFormat="1" ht="13.8" x14ac:dyDescent="0.25">
      <c r="A205" s="173"/>
      <c r="B205" s="173"/>
      <c r="C205" s="173"/>
      <c r="D205" s="173"/>
      <c r="E205" s="171"/>
      <c r="F205" s="247"/>
    </row>
    <row r="206" spans="1:10" s="29" customFormat="1" ht="12.75" customHeight="1" x14ac:dyDescent="0.3">
      <c r="A206" s="234"/>
      <c r="B206" s="33"/>
      <c r="C206" s="235"/>
      <c r="D206" s="235"/>
      <c r="E206" s="245"/>
      <c r="F206" s="171"/>
    </row>
    <row r="207" spans="1:10" s="150" customFormat="1" ht="12.75" customHeight="1" x14ac:dyDescent="0.3">
      <c r="A207" s="236"/>
      <c r="B207" s="33"/>
      <c r="C207" s="237"/>
      <c r="D207" s="237"/>
      <c r="E207" s="250"/>
      <c r="F207" s="171"/>
    </row>
    <row r="208" spans="1:10" s="151" customFormat="1" ht="13.8" x14ac:dyDescent="0.25">
      <c r="A208" s="173"/>
      <c r="B208" s="173"/>
      <c r="C208" s="173"/>
      <c r="D208" s="173"/>
      <c r="E208" s="174"/>
      <c r="F208" s="171"/>
    </row>
    <row r="209" spans="1:6" s="2" customFormat="1" ht="13.8" x14ac:dyDescent="0.25">
      <c r="A209" s="173"/>
      <c r="B209" s="173"/>
      <c r="C209" s="173"/>
      <c r="D209" s="173"/>
      <c r="E209" s="174"/>
      <c r="F209" s="247"/>
    </row>
    <row r="210" spans="1:6" s="2" customFormat="1" ht="13.8" x14ac:dyDescent="0.25">
      <c r="A210" s="173"/>
      <c r="B210" s="173"/>
      <c r="C210" s="173"/>
      <c r="D210" s="173"/>
      <c r="E210" s="171"/>
      <c r="F210" s="247"/>
    </row>
    <row r="211" spans="1:6" s="2" customFormat="1" ht="14.4" x14ac:dyDescent="0.3">
      <c r="A211" s="173"/>
      <c r="B211" s="33"/>
      <c r="C211" s="259"/>
      <c r="D211" s="259"/>
      <c r="E211" s="225"/>
      <c r="F211" s="171"/>
    </row>
    <row r="212" spans="1:6" s="2" customFormat="1" ht="14.4" x14ac:dyDescent="0.3">
      <c r="A212" s="173"/>
      <c r="B212" s="234"/>
      <c r="C212" s="259"/>
      <c r="D212" s="259"/>
      <c r="E212" s="225"/>
      <c r="F212" s="171"/>
    </row>
    <row r="213" spans="1:6" s="2" customFormat="1" ht="14.4" x14ac:dyDescent="0.3">
      <c r="A213" s="173"/>
      <c r="B213" s="234"/>
      <c r="C213" s="259"/>
      <c r="D213" s="259"/>
      <c r="E213" s="225"/>
      <c r="F213" s="171"/>
    </row>
    <row r="214" spans="1:6" s="2" customFormat="1" ht="14.4" x14ac:dyDescent="0.3">
      <c r="A214" s="173"/>
      <c r="B214" s="234"/>
      <c r="C214" s="259"/>
      <c r="D214" s="259"/>
      <c r="E214" s="225"/>
      <c r="F214" s="171"/>
    </row>
    <row r="215" spans="1:6" s="2" customFormat="1" ht="14.4" x14ac:dyDescent="0.3">
      <c r="A215" s="173"/>
      <c r="B215" s="234"/>
      <c r="C215" s="259"/>
      <c r="D215" s="259"/>
      <c r="E215" s="225"/>
      <c r="F215" s="171"/>
    </row>
    <row r="216" spans="1:6" s="56" customFormat="1" ht="13.8" x14ac:dyDescent="0.3">
      <c r="A216" s="260"/>
      <c r="B216" s="252"/>
      <c r="C216" s="252"/>
      <c r="D216" s="252"/>
      <c r="E216" s="225"/>
      <c r="F216" s="228"/>
    </row>
    <row r="217" spans="1:6" s="2" customFormat="1" ht="14.4" x14ac:dyDescent="0.3">
      <c r="A217" s="173"/>
      <c r="B217" s="33"/>
      <c r="C217" s="235"/>
      <c r="D217" s="235"/>
      <c r="E217" s="225"/>
      <c r="F217" s="171"/>
    </row>
    <row r="218" spans="1:6" s="2" customFormat="1" ht="14.4" x14ac:dyDescent="0.3">
      <c r="A218" s="173"/>
      <c r="B218" s="33"/>
      <c r="C218" s="235"/>
      <c r="D218" s="235"/>
      <c r="E218" s="225"/>
      <c r="F218" s="171"/>
    </row>
    <row r="219" spans="1:6" s="2" customFormat="1" ht="14.4" x14ac:dyDescent="0.3">
      <c r="A219" s="173"/>
      <c r="B219" s="33"/>
      <c r="C219" s="235"/>
      <c r="D219" s="235"/>
      <c r="E219" s="225"/>
      <c r="F219" s="171"/>
    </row>
    <row r="220" spans="1:6" s="34" customFormat="1" ht="13.8" x14ac:dyDescent="0.25">
      <c r="A220" s="176"/>
      <c r="B220" s="170"/>
      <c r="C220" s="204"/>
      <c r="D220" s="204"/>
      <c r="E220" s="261"/>
      <c r="F220" s="194"/>
    </row>
    <row r="221" spans="1:6" s="2" customFormat="1" ht="13.8" x14ac:dyDescent="0.25">
      <c r="A221" s="169"/>
      <c r="B221" s="169"/>
      <c r="C221" s="216"/>
      <c r="D221" s="216"/>
      <c r="E221" s="262"/>
      <c r="F221" s="247"/>
    </row>
    <row r="222" spans="1:6" s="2" customFormat="1" ht="13.8" x14ac:dyDescent="0.25">
      <c r="A222" s="170"/>
      <c r="B222" s="169"/>
      <c r="C222" s="216"/>
      <c r="D222" s="216"/>
      <c r="E222" s="174"/>
      <c r="F222" s="171"/>
    </row>
    <row r="223" spans="1:6" s="2" customFormat="1" ht="13.8" x14ac:dyDescent="0.25">
      <c r="A223" s="169"/>
      <c r="B223" s="169"/>
      <c r="C223" s="216"/>
      <c r="D223" s="216"/>
      <c r="E223" s="262"/>
      <c r="F223" s="247"/>
    </row>
    <row r="224" spans="1:6" s="2" customFormat="1" ht="13.8" x14ac:dyDescent="0.25">
      <c r="A224" s="173"/>
      <c r="B224" s="173"/>
      <c r="C224" s="173"/>
      <c r="D224" s="173"/>
      <c r="E224" s="171"/>
      <c r="F224" s="171"/>
    </row>
    <row r="225" spans="1:6" s="2" customFormat="1" ht="13.8" x14ac:dyDescent="0.25">
      <c r="A225" s="173"/>
      <c r="B225" s="173"/>
      <c r="C225" s="173"/>
      <c r="D225" s="173"/>
      <c r="E225" s="174"/>
      <c r="F225" s="171"/>
    </row>
    <row r="226" spans="1:6" s="2" customFormat="1" ht="13.8" x14ac:dyDescent="0.25">
      <c r="A226" s="169"/>
      <c r="B226" s="169"/>
      <c r="C226" s="216"/>
      <c r="D226" s="216"/>
      <c r="E226" s="262"/>
      <c r="F226" s="247"/>
    </row>
    <row r="227" spans="1:6" s="2" customFormat="1" ht="13.8" x14ac:dyDescent="0.25">
      <c r="A227" s="180"/>
      <c r="B227" s="173"/>
      <c r="C227" s="173"/>
      <c r="D227" s="173"/>
      <c r="E227" s="174"/>
      <c r="F227" s="247"/>
    </row>
    <row r="228" spans="1:6" s="2" customFormat="1" ht="13.8" x14ac:dyDescent="0.25">
      <c r="A228" s="192"/>
      <c r="B228" s="192"/>
      <c r="C228" s="192"/>
      <c r="D228" s="192"/>
      <c r="E228" s="171"/>
      <c r="F228" s="171"/>
    </row>
    <row r="229" spans="1:6" s="2" customFormat="1" ht="13.2" x14ac:dyDescent="0.25">
      <c r="A229" s="263"/>
      <c r="B229" s="154"/>
      <c r="C229" s="154"/>
      <c r="D229" s="154"/>
      <c r="E229" s="155"/>
      <c r="F229" s="247"/>
    </row>
    <row r="230" spans="1:6" s="2" customFormat="1" x14ac:dyDescent="0.25">
      <c r="A230" s="177"/>
      <c r="B230" s="177"/>
      <c r="C230" s="258"/>
      <c r="D230" s="258"/>
      <c r="E230" s="177"/>
      <c r="F230" s="247"/>
    </row>
    <row r="231" spans="1:6" x14ac:dyDescent="0.25">
      <c r="A231" s="264"/>
      <c r="B231" s="264"/>
      <c r="C231" s="265"/>
      <c r="D231" s="265"/>
      <c r="E231" s="264"/>
      <c r="F231" s="266"/>
    </row>
  </sheetData>
  <mergeCells count="2">
    <mergeCell ref="A3:B3"/>
    <mergeCell ref="A2:B2"/>
  </mergeCells>
  <phoneticPr fontId="0" type="noConversion"/>
  <printOptions horizontalCentered="1"/>
  <pageMargins left="0.5" right="0.25" top="0.95458333333333301" bottom="0.75" header="0.3" footer="0.3"/>
  <pageSetup scale="87" fitToHeight="0" orientation="portrait" r:id="rId1"/>
  <headerFooter scaleWithDoc="0" alignWithMargins="0">
    <oddHeader xml:space="preserve">&amp;LPAS Funded Access Budget - Ukraine
PH International </oddHeader>
    <oddFooter>&amp;C&amp;P</oddFooter>
  </headerFooter>
  <rowBreaks count="2" manualBreakCount="2">
    <brk id="17" max="16383" man="1"/>
    <brk id="1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zoomScaleNormal="100" zoomScaleSheetLayoutView="110" zoomScalePageLayoutView="75" workbookViewId="0">
      <selection activeCell="H47" sqref="H47"/>
    </sheetView>
  </sheetViews>
  <sheetFormatPr defaultColWidth="9.81640625" defaultRowHeight="13.8" x14ac:dyDescent="0.25"/>
  <cols>
    <col min="1" max="1" width="4.36328125" style="145" customWidth="1"/>
    <col min="2" max="2" width="49.1796875" style="145" customWidth="1"/>
    <col min="3" max="3" width="8.90625" style="145" customWidth="1"/>
    <col min="4" max="4" width="8.6328125" style="145" bestFit="1" customWidth="1"/>
    <col min="5" max="5" width="5.81640625" style="145" customWidth="1"/>
    <col min="6" max="6" width="9.36328125" style="145" bestFit="1" customWidth="1"/>
    <col min="7" max="7" width="9.36328125" style="145" customWidth="1"/>
    <col min="8" max="8" width="8.6328125" style="311" customWidth="1"/>
    <col min="9" max="16384" width="9.81640625" style="145"/>
  </cols>
  <sheetData>
    <row r="1" spans="1:8" ht="28.2" customHeight="1" x14ac:dyDescent="0.3">
      <c r="A1" s="327" t="s">
        <v>136</v>
      </c>
      <c r="B1" s="327"/>
      <c r="C1" s="327"/>
      <c r="D1" s="327"/>
      <c r="E1" s="327"/>
      <c r="F1" s="327"/>
      <c r="G1" s="327"/>
      <c r="H1" s="327"/>
    </row>
    <row r="2" spans="1:8" ht="20.399999999999999" customHeight="1" x14ac:dyDescent="0.35">
      <c r="A2" s="327" t="s">
        <v>134</v>
      </c>
      <c r="B2" s="327"/>
      <c r="C2" s="327"/>
      <c r="D2" s="327"/>
      <c r="E2" s="327"/>
      <c r="F2" s="327"/>
      <c r="G2" s="327"/>
      <c r="H2" s="327"/>
    </row>
    <row r="3" spans="1:8" ht="18.600000000000001" customHeight="1" thickBot="1" x14ac:dyDescent="0.4">
      <c r="A3" s="328"/>
      <c r="B3" s="329"/>
      <c r="C3" s="329"/>
      <c r="D3" s="329"/>
      <c r="E3" s="329"/>
      <c r="F3" s="329"/>
      <c r="G3" s="329"/>
      <c r="H3" s="329"/>
    </row>
    <row r="4" spans="1:8" ht="14.4" thickTop="1" x14ac:dyDescent="0.25">
      <c r="A4" s="273"/>
      <c r="B4" s="315" t="s">
        <v>5</v>
      </c>
      <c r="C4" s="315" t="s">
        <v>6</v>
      </c>
      <c r="D4" s="315" t="s">
        <v>1</v>
      </c>
      <c r="E4" s="316" t="s">
        <v>28</v>
      </c>
      <c r="F4" s="317" t="s">
        <v>121</v>
      </c>
      <c r="G4" s="317" t="s">
        <v>137</v>
      </c>
      <c r="H4" s="318" t="s">
        <v>0</v>
      </c>
    </row>
    <row r="5" spans="1:8" x14ac:dyDescent="0.25">
      <c r="A5" s="11"/>
      <c r="B5" s="11"/>
      <c r="C5" s="11"/>
      <c r="D5" s="11"/>
      <c r="E5" s="11"/>
      <c r="F5" s="273"/>
      <c r="G5" s="273"/>
      <c r="H5" s="298"/>
    </row>
    <row r="6" spans="1:8" ht="16.5" customHeight="1" x14ac:dyDescent="0.25">
      <c r="A6" s="3" t="s">
        <v>14</v>
      </c>
      <c r="B6" s="4"/>
      <c r="C6" s="4"/>
      <c r="D6" s="4"/>
      <c r="E6" s="4"/>
      <c r="F6" s="4"/>
      <c r="G6" s="4"/>
      <c r="H6" s="299"/>
    </row>
    <row r="7" spans="1:8" s="146" customFormat="1" ht="16.5" customHeight="1" x14ac:dyDescent="0.25">
      <c r="A7" s="5"/>
      <c r="B7" s="6" t="s">
        <v>16</v>
      </c>
      <c r="C7" s="7"/>
      <c r="D7" s="7"/>
      <c r="E7" s="7"/>
      <c r="F7" s="7"/>
      <c r="G7" s="7"/>
      <c r="H7" s="300"/>
    </row>
    <row r="8" spans="1:8" s="146" customFormat="1" x14ac:dyDescent="0.25">
      <c r="A8" s="7"/>
      <c r="B8" s="7"/>
      <c r="C8" s="286"/>
      <c r="D8" s="14"/>
      <c r="E8" s="14"/>
      <c r="F8" s="14"/>
      <c r="G8" s="14"/>
      <c r="H8" s="301"/>
    </row>
    <row r="9" spans="1:8" x14ac:dyDescent="0.25">
      <c r="A9" s="11"/>
      <c r="B9" s="7"/>
      <c r="C9" s="286"/>
      <c r="D9" s="9"/>
      <c r="E9" s="9"/>
      <c r="F9" s="14"/>
      <c r="G9" s="14"/>
      <c r="H9" s="314"/>
    </row>
    <row r="10" spans="1:8" s="147" customFormat="1" ht="14.4" x14ac:dyDescent="0.3">
      <c r="A10" s="10"/>
      <c r="B10" s="5" t="s">
        <v>18</v>
      </c>
      <c r="C10" s="5"/>
      <c r="D10" s="15"/>
      <c r="E10" s="15"/>
      <c r="F10" s="5">
        <f>SUM(F8:F9)</f>
        <v>0</v>
      </c>
      <c r="G10" s="5">
        <f>SUM(G8:G9)</f>
        <v>0</v>
      </c>
      <c r="H10" s="302">
        <f>SUM(H8:H9)</f>
        <v>0</v>
      </c>
    </row>
    <row r="11" spans="1:8" s="147" customFormat="1" ht="14.4" x14ac:dyDescent="0.3">
      <c r="A11" s="10"/>
      <c r="B11" s="5"/>
      <c r="C11" s="5"/>
      <c r="D11" s="15"/>
      <c r="E11" s="15"/>
      <c r="F11" s="15"/>
      <c r="G11" s="15"/>
      <c r="H11" s="303"/>
    </row>
    <row r="12" spans="1:8" x14ac:dyDescent="0.25">
      <c r="A12" s="157" t="s">
        <v>19</v>
      </c>
      <c r="B12" s="157" t="s">
        <v>108</v>
      </c>
      <c r="C12" s="158"/>
      <c r="D12" s="158"/>
      <c r="E12" s="158"/>
      <c r="F12" s="158"/>
      <c r="G12" s="158"/>
      <c r="H12" s="304"/>
    </row>
    <row r="13" spans="1:8" x14ac:dyDescent="0.25">
      <c r="A13" s="11"/>
      <c r="B13" s="7"/>
      <c r="C13" s="270"/>
      <c r="D13" s="14"/>
      <c r="E13" s="9"/>
      <c r="F13" s="14"/>
      <c r="G13" s="14"/>
      <c r="H13" s="301"/>
    </row>
    <row r="14" spans="1:8" x14ac:dyDescent="0.25">
      <c r="A14" s="11"/>
      <c r="B14" s="7"/>
      <c r="C14" s="290"/>
      <c r="D14" s="14"/>
      <c r="E14" s="9"/>
      <c r="F14" s="9"/>
      <c r="G14" s="9"/>
      <c r="H14" s="314"/>
    </row>
    <row r="15" spans="1:8" ht="14.4" x14ac:dyDescent="0.3">
      <c r="A15" s="12"/>
      <c r="B15" s="5" t="s">
        <v>122</v>
      </c>
      <c r="C15" s="10"/>
      <c r="D15" s="13"/>
      <c r="E15" s="13"/>
      <c r="F15" s="6">
        <f>SUM(F13:F14)</f>
        <v>0</v>
      </c>
      <c r="G15" s="6">
        <f>SUM(G13:G14)</f>
        <v>0</v>
      </c>
      <c r="H15" s="305">
        <f>SUM(H13:H14)</f>
        <v>0</v>
      </c>
    </row>
    <row r="16" spans="1:8" x14ac:dyDescent="0.25">
      <c r="A16" s="5"/>
      <c r="B16" s="5"/>
      <c r="C16" s="5"/>
      <c r="D16" s="5"/>
      <c r="E16" s="5"/>
      <c r="F16" s="5"/>
      <c r="G16" s="5"/>
      <c r="H16" s="303"/>
    </row>
    <row r="17" spans="1:12" x14ac:dyDescent="0.25">
      <c r="A17" s="3" t="s">
        <v>102</v>
      </c>
      <c r="B17" s="3" t="s">
        <v>123</v>
      </c>
      <c r="C17" s="3"/>
      <c r="D17" s="3"/>
      <c r="E17" s="3"/>
      <c r="F17" s="3"/>
      <c r="G17" s="3"/>
      <c r="H17" s="304"/>
    </row>
    <row r="18" spans="1:12" x14ac:dyDescent="0.25">
      <c r="A18" s="11"/>
      <c r="B18" s="272"/>
      <c r="C18" s="285"/>
      <c r="D18" s="268"/>
      <c r="E18" s="45"/>
      <c r="F18" s="45"/>
      <c r="G18" s="45"/>
      <c r="H18" s="301"/>
    </row>
    <row r="19" spans="1:12" s="146" customFormat="1" x14ac:dyDescent="0.25">
      <c r="A19" s="7"/>
      <c r="B19" s="44"/>
      <c r="C19" s="285"/>
      <c r="D19" s="45"/>
      <c r="E19" s="45"/>
      <c r="F19" s="45"/>
      <c r="G19" s="45"/>
      <c r="H19" s="301"/>
    </row>
    <row r="20" spans="1:12" x14ac:dyDescent="0.25">
      <c r="A20" s="11"/>
      <c r="B20" s="44"/>
      <c r="C20" s="292"/>
      <c r="D20" s="45"/>
      <c r="E20" s="45"/>
      <c r="F20" s="45"/>
      <c r="G20" s="45"/>
      <c r="H20" s="301"/>
      <c r="I20" s="294"/>
      <c r="J20" s="293"/>
      <c r="K20" s="293"/>
      <c r="L20" s="293"/>
    </row>
    <row r="21" spans="1:12" x14ac:dyDescent="0.25">
      <c r="A21" s="5"/>
      <c r="B21" s="17" t="s">
        <v>21</v>
      </c>
      <c r="C21" s="5"/>
      <c r="D21" s="5"/>
      <c r="E21" s="8"/>
      <c r="F21" s="267">
        <f>SUM(F18:F19)</f>
        <v>0</v>
      </c>
      <c r="G21" s="267">
        <f>SUM(G18:G19)</f>
        <v>0</v>
      </c>
      <c r="H21" s="306">
        <f>SUM(H18:H19)</f>
        <v>0</v>
      </c>
    </row>
    <row r="22" spans="1:12" x14ac:dyDescent="0.25">
      <c r="A22" s="18"/>
      <c r="B22" s="5"/>
      <c r="C22" s="5"/>
      <c r="D22" s="5"/>
      <c r="E22" s="5"/>
      <c r="F22" s="5"/>
      <c r="G22" s="5"/>
      <c r="H22" s="303"/>
    </row>
    <row r="23" spans="1:12" x14ac:dyDescent="0.25">
      <c r="A23" s="3" t="s">
        <v>128</v>
      </c>
      <c r="B23" s="3"/>
      <c r="C23" s="3"/>
      <c r="D23" s="3"/>
      <c r="E23" s="3"/>
      <c r="F23" s="3"/>
      <c r="G23" s="3"/>
      <c r="H23" s="304"/>
    </row>
    <row r="24" spans="1:12" x14ac:dyDescent="0.25">
      <c r="A24" s="287"/>
      <c r="B24" s="47"/>
      <c r="C24" s="287"/>
      <c r="D24" s="287"/>
      <c r="E24" s="287"/>
      <c r="F24" s="287"/>
      <c r="G24" s="287"/>
      <c r="H24" s="307"/>
    </row>
    <row r="25" spans="1:12" s="148" customFormat="1" x14ac:dyDescent="0.25">
      <c r="A25" s="5"/>
      <c r="B25" s="5" t="s">
        <v>130</v>
      </c>
      <c r="C25" s="5"/>
      <c r="D25" s="5"/>
      <c r="E25" s="5"/>
      <c r="F25" s="5">
        <v>0</v>
      </c>
      <c r="G25" s="5">
        <v>0</v>
      </c>
      <c r="H25" s="303">
        <f>SUM(F25:F25)</f>
        <v>0</v>
      </c>
      <c r="I25" s="145"/>
    </row>
    <row r="26" spans="1:12" x14ac:dyDescent="0.25">
      <c r="A26" s="18"/>
      <c r="B26" s="5"/>
      <c r="C26" s="5"/>
      <c r="D26" s="5"/>
      <c r="E26" s="5"/>
      <c r="F26" s="41"/>
      <c r="G26" s="41"/>
      <c r="H26" s="303"/>
    </row>
    <row r="27" spans="1:12" x14ac:dyDescent="0.25">
      <c r="A27" s="3" t="s">
        <v>129</v>
      </c>
      <c r="B27" s="3"/>
      <c r="C27" s="3"/>
      <c r="D27" s="3"/>
      <c r="E27" s="3"/>
      <c r="F27" s="42"/>
      <c r="G27" s="42"/>
      <c r="H27" s="304"/>
    </row>
    <row r="28" spans="1:12" s="147" customFormat="1" ht="14.4" x14ac:dyDescent="0.3">
      <c r="A28" s="38"/>
      <c r="B28" s="319"/>
      <c r="C28" s="320"/>
      <c r="D28" s="321"/>
      <c r="E28" s="321"/>
      <c r="F28" s="321"/>
      <c r="G28" s="321"/>
      <c r="H28" s="322"/>
    </row>
    <row r="29" spans="1:12" x14ac:dyDescent="0.25">
      <c r="A29" s="11"/>
      <c r="B29" s="44"/>
      <c r="C29" s="46"/>
      <c r="D29" s="44"/>
      <c r="E29" s="47"/>
      <c r="F29" s="269"/>
      <c r="G29" s="269"/>
      <c r="H29" s="308"/>
      <c r="I29" s="1"/>
    </row>
    <row r="30" spans="1:12" s="148" customFormat="1" x14ac:dyDescent="0.25">
      <c r="A30" s="5"/>
      <c r="B30" s="5" t="s">
        <v>131</v>
      </c>
      <c r="C30" s="5"/>
      <c r="D30" s="5"/>
      <c r="E30" s="5"/>
      <c r="F30" s="41">
        <f>SUM(F29:F29)</f>
        <v>0</v>
      </c>
      <c r="G30" s="41">
        <f>SUM(G29:G29)</f>
        <v>0</v>
      </c>
      <c r="H30" s="309">
        <f>SUM(H29:H29)</f>
        <v>0</v>
      </c>
      <c r="I30" s="145"/>
    </row>
    <row r="31" spans="1:12" s="148" customFormat="1" x14ac:dyDescent="0.25">
      <c r="A31" s="5"/>
      <c r="B31" s="5"/>
      <c r="C31" s="5"/>
      <c r="D31" s="5"/>
      <c r="E31" s="5"/>
      <c r="F31" s="5"/>
      <c r="G31" s="5"/>
      <c r="H31" s="303"/>
    </row>
    <row r="32" spans="1:12" x14ac:dyDescent="0.25">
      <c r="A32" s="3" t="s">
        <v>109</v>
      </c>
      <c r="B32" s="3"/>
      <c r="C32" s="3"/>
      <c r="D32" s="3"/>
      <c r="E32" s="3"/>
      <c r="F32" s="3"/>
      <c r="G32" s="3"/>
      <c r="H32" s="304"/>
    </row>
    <row r="33" spans="1:12" x14ac:dyDescent="0.25">
      <c r="A33" s="5"/>
      <c r="B33" s="35"/>
      <c r="C33" s="296"/>
      <c r="D33" s="35"/>
      <c r="E33" s="35"/>
      <c r="F33" s="35"/>
      <c r="G33" s="35"/>
      <c r="H33" s="301"/>
    </row>
    <row r="34" spans="1:12" s="146" customFormat="1" x14ac:dyDescent="0.25">
      <c r="A34" s="7"/>
      <c r="B34" s="291"/>
      <c r="C34" s="297"/>
      <c r="D34" s="45"/>
      <c r="E34" s="45"/>
      <c r="F34" s="45"/>
      <c r="G34" s="45"/>
      <c r="H34" s="301"/>
      <c r="I34" s="312"/>
      <c r="J34" s="313"/>
      <c r="K34" s="313"/>
      <c r="L34" s="313"/>
    </row>
    <row r="35" spans="1:12" s="148" customFormat="1" x14ac:dyDescent="0.25">
      <c r="A35" s="5"/>
      <c r="B35" s="5" t="s">
        <v>56</v>
      </c>
      <c r="C35" s="5"/>
      <c r="D35" s="5"/>
      <c r="E35" s="5"/>
      <c r="F35" s="5">
        <f>SUM(F33:F34)</f>
        <v>0</v>
      </c>
      <c r="G35" s="5">
        <f>SUM(G33:G34)</f>
        <v>0</v>
      </c>
      <c r="H35" s="302">
        <f>SUM(H33:H34)</f>
        <v>0</v>
      </c>
      <c r="I35" s="146"/>
    </row>
    <row r="36" spans="1:12" s="146" customFormat="1" x14ac:dyDescent="0.25">
      <c r="A36" s="5"/>
      <c r="B36" s="5"/>
      <c r="C36" s="5"/>
      <c r="D36" s="5"/>
      <c r="E36" s="5"/>
      <c r="F36" s="5"/>
      <c r="G36" s="5"/>
      <c r="H36" s="303"/>
      <c r="I36" s="145"/>
    </row>
    <row r="37" spans="1:12" x14ac:dyDescent="0.25">
      <c r="A37" s="3" t="s">
        <v>110</v>
      </c>
      <c r="B37" s="3"/>
      <c r="C37" s="3"/>
      <c r="D37" s="3"/>
      <c r="E37" s="3"/>
      <c r="F37" s="3"/>
      <c r="G37" s="3"/>
      <c r="H37" s="304"/>
    </row>
    <row r="38" spans="1:12" x14ac:dyDescent="0.25">
      <c r="A38" s="5"/>
      <c r="B38" s="291"/>
      <c r="C38" s="295"/>
      <c r="D38" s="283"/>
      <c r="E38" s="35"/>
      <c r="F38" s="283"/>
      <c r="G38" s="283"/>
      <c r="H38" s="301"/>
    </row>
    <row r="39" spans="1:12" x14ac:dyDescent="0.25">
      <c r="A39" s="18"/>
      <c r="B39" s="289"/>
      <c r="C39" s="295"/>
      <c r="D39" s="283"/>
      <c r="E39" s="283"/>
      <c r="F39" s="283"/>
      <c r="G39" s="283"/>
      <c r="H39" s="301"/>
    </row>
    <row r="40" spans="1:12" ht="14.4" x14ac:dyDescent="0.3">
      <c r="A40" s="10"/>
      <c r="B40" s="6" t="s">
        <v>23</v>
      </c>
      <c r="C40" s="7"/>
      <c r="D40" s="7"/>
      <c r="E40" s="7"/>
      <c r="F40" s="6">
        <f>SUM(F38:F39)</f>
        <v>0</v>
      </c>
      <c r="G40" s="6">
        <f>SUM(G38:G39)</f>
        <v>0</v>
      </c>
      <c r="H40" s="305">
        <f>SUM(H38:H39)</f>
        <v>0</v>
      </c>
    </row>
    <row r="41" spans="1:12" x14ac:dyDescent="0.25">
      <c r="A41" s="18"/>
      <c r="B41" s="5"/>
      <c r="C41" s="5"/>
      <c r="D41" s="5"/>
      <c r="E41" s="5"/>
      <c r="F41" s="5"/>
      <c r="G41" s="5"/>
      <c r="H41" s="303"/>
    </row>
    <row r="42" spans="1:12" x14ac:dyDescent="0.25">
      <c r="A42" s="39" t="s">
        <v>111</v>
      </c>
      <c r="B42" s="39"/>
      <c r="C42" s="39"/>
      <c r="D42" s="39"/>
      <c r="E42" s="39"/>
      <c r="F42" s="271">
        <f>F40+F35+F25+F30+F21+F15+F10</f>
        <v>0</v>
      </c>
      <c r="G42" s="271">
        <f>G40+G35+G25+G30+G21+G15+G10</f>
        <v>0</v>
      </c>
      <c r="H42" s="271">
        <f>H40+H35+H25+H30+H21+H15+H10</f>
        <v>0</v>
      </c>
      <c r="I42" s="149"/>
    </row>
    <row r="43" spans="1:12" x14ac:dyDescent="0.25">
      <c r="A43" s="26"/>
      <c r="B43" s="26"/>
      <c r="C43" s="16"/>
      <c r="D43" s="16"/>
      <c r="E43" s="16"/>
      <c r="F43" s="16"/>
      <c r="G43" s="16"/>
      <c r="H43" s="303"/>
    </row>
    <row r="44" spans="1:12" x14ac:dyDescent="0.25">
      <c r="A44" s="5" t="s">
        <v>120</v>
      </c>
      <c r="B44" s="5"/>
      <c r="C44" s="40">
        <v>0</v>
      </c>
      <c r="D44" s="5"/>
      <c r="E44" s="5"/>
      <c r="F44" s="5">
        <f>C44*(F42)</f>
        <v>0</v>
      </c>
      <c r="G44" s="5">
        <f>D44*(G42)</f>
        <v>0</v>
      </c>
      <c r="H44" s="303">
        <f>SUM(F44:F44)</f>
        <v>0</v>
      </c>
    </row>
    <row r="45" spans="1:12" x14ac:dyDescent="0.25">
      <c r="A45" s="26"/>
      <c r="B45" s="16" t="s">
        <v>132</v>
      </c>
      <c r="C45" s="16"/>
      <c r="D45" s="27"/>
      <c r="E45" s="27"/>
      <c r="F45" s="27"/>
      <c r="G45" s="27"/>
      <c r="H45" s="303"/>
    </row>
    <row r="46" spans="1:12" x14ac:dyDescent="0.25">
      <c r="A46" s="26"/>
      <c r="B46" s="16"/>
      <c r="C46" s="16"/>
      <c r="D46" s="27"/>
      <c r="E46" s="27"/>
      <c r="F46" s="27"/>
      <c r="G46" s="27"/>
      <c r="H46" s="303"/>
    </row>
    <row r="47" spans="1:12" x14ac:dyDescent="0.25">
      <c r="A47" s="19" t="s">
        <v>112</v>
      </c>
      <c r="B47" s="19"/>
      <c r="C47" s="19"/>
      <c r="D47" s="19"/>
      <c r="E47" s="19"/>
      <c r="F47" s="274">
        <f>F42+F44</f>
        <v>0</v>
      </c>
      <c r="G47" s="274">
        <f>G42+G44</f>
        <v>0</v>
      </c>
      <c r="H47" s="304">
        <f>SUM(F47:G47)</f>
        <v>0</v>
      </c>
    </row>
    <row r="48" spans="1:12" s="144" customFormat="1" x14ac:dyDescent="0.25">
      <c r="H48" s="310"/>
    </row>
    <row r="49" spans="8:9" s="144" customFormat="1" x14ac:dyDescent="0.25">
      <c r="H49" s="310"/>
      <c r="I49" s="145"/>
    </row>
  </sheetData>
  <mergeCells count="3">
    <mergeCell ref="A1:H1"/>
    <mergeCell ref="A2:H2"/>
    <mergeCell ref="A3:H3"/>
  </mergeCells>
  <printOptions horizontalCentered="1"/>
  <pageMargins left="0.25" right="0.25" top="0.75" bottom="0.75" header="0.3" footer="0.3"/>
  <pageSetup scale="90" orientation="portrait" r:id="rId1"/>
  <headerFooter scaleWithDoc="0" alignWithMargins="0">
    <oddFooter>&amp;C&amp;P</oddFoot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0"/>
  <sheetViews>
    <sheetView workbookViewId="0">
      <selection activeCell="A63" sqref="A63:XFD64"/>
    </sheetView>
  </sheetViews>
  <sheetFormatPr defaultRowHeight="15.6" x14ac:dyDescent="0.3"/>
  <cols>
    <col min="1" max="1" width="3.6328125" style="28" customWidth="1"/>
    <col min="2" max="2" width="41.81640625" style="28" customWidth="1"/>
    <col min="3" max="3" width="8.6328125" style="28" customWidth="1"/>
    <col min="4" max="4" width="8.1796875" style="28" bestFit="1" customWidth="1"/>
    <col min="5" max="5" width="8.36328125" style="28" customWidth="1"/>
    <col min="6" max="7" width="12" style="28" bestFit="1" customWidth="1"/>
    <col min="8" max="8" width="12" style="136" bestFit="1" customWidth="1"/>
    <col min="9" max="9" width="10" style="28" bestFit="1" customWidth="1"/>
    <col min="10" max="10" width="12" style="137" bestFit="1" customWidth="1"/>
    <col min="11" max="11" width="13.36328125" style="28" bestFit="1" customWidth="1"/>
  </cols>
  <sheetData>
    <row r="1" spans="1:11" x14ac:dyDescent="0.3">
      <c r="A1" s="60" t="s">
        <v>98</v>
      </c>
      <c r="B1" s="60"/>
      <c r="C1" s="60"/>
      <c r="D1" s="60"/>
      <c r="E1" s="60" t="s">
        <v>55</v>
      </c>
      <c r="F1" s="60"/>
      <c r="G1" s="60"/>
      <c r="H1" s="61" t="s">
        <v>13</v>
      </c>
      <c r="I1" s="62" t="s">
        <v>4</v>
      </c>
      <c r="J1" s="61"/>
      <c r="K1" s="63" t="s">
        <v>57</v>
      </c>
    </row>
    <row r="2" spans="1:11" x14ac:dyDescent="0.3">
      <c r="A2" s="64"/>
      <c r="B2" s="65" t="s">
        <v>5</v>
      </c>
      <c r="C2" s="65" t="s">
        <v>6</v>
      </c>
      <c r="D2" s="65" t="s">
        <v>1</v>
      </c>
      <c r="E2" s="64" t="s">
        <v>28</v>
      </c>
      <c r="F2" s="66" t="s">
        <v>7</v>
      </c>
      <c r="G2" s="66" t="s">
        <v>8</v>
      </c>
      <c r="H2" s="61" t="s">
        <v>9</v>
      </c>
      <c r="I2" s="62" t="s">
        <v>10</v>
      </c>
      <c r="J2" s="61" t="s">
        <v>0</v>
      </c>
      <c r="K2" s="63" t="s">
        <v>58</v>
      </c>
    </row>
    <row r="3" spans="1:11" x14ac:dyDescent="0.3">
      <c r="A3" s="64"/>
      <c r="B3" s="64"/>
      <c r="C3" s="64"/>
      <c r="D3" s="64"/>
      <c r="E3" s="64"/>
      <c r="F3" s="64"/>
      <c r="G3" s="64"/>
      <c r="H3" s="61"/>
      <c r="I3" s="67"/>
      <c r="J3" s="61"/>
      <c r="K3" s="60"/>
    </row>
    <row r="4" spans="1:11" x14ac:dyDescent="0.3">
      <c r="A4" s="68" t="s">
        <v>14</v>
      </c>
      <c r="B4" s="69"/>
      <c r="C4" s="69"/>
      <c r="D4" s="69"/>
      <c r="E4" s="69"/>
      <c r="F4" s="69"/>
      <c r="G4" s="69"/>
      <c r="H4" s="70"/>
      <c r="I4" s="70"/>
      <c r="J4" s="70"/>
      <c r="K4" s="71"/>
    </row>
    <row r="5" spans="1:11" x14ac:dyDescent="0.3">
      <c r="A5" s="58" t="s">
        <v>59</v>
      </c>
      <c r="B5" s="58" t="s">
        <v>16</v>
      </c>
      <c r="C5" s="48"/>
      <c r="D5" s="48"/>
      <c r="E5" s="48"/>
      <c r="F5" s="48"/>
      <c r="G5" s="48"/>
      <c r="H5" s="72"/>
      <c r="I5" s="72"/>
      <c r="J5" s="72"/>
      <c r="K5" s="54"/>
    </row>
    <row r="6" spans="1:11" x14ac:dyDescent="0.3">
      <c r="A6" s="48"/>
      <c r="B6" s="49" t="s">
        <v>24</v>
      </c>
      <c r="C6" s="49">
        <f>6470*0.2</f>
        <v>1294</v>
      </c>
      <c r="D6" s="49" t="s">
        <v>3</v>
      </c>
      <c r="E6" s="49">
        <v>12</v>
      </c>
      <c r="F6" s="50">
        <f>12*C6</f>
        <v>15528</v>
      </c>
      <c r="G6" s="50">
        <f>F6*1.05</f>
        <v>16304.400000000001</v>
      </c>
      <c r="H6" s="50">
        <f>F6+G6</f>
        <v>31832.400000000001</v>
      </c>
      <c r="I6" s="51"/>
      <c r="J6" s="52">
        <f>H6+I6</f>
        <v>31832.400000000001</v>
      </c>
      <c r="K6" s="52">
        <f>G6*1.05</f>
        <v>17119.620000000003</v>
      </c>
    </row>
    <row r="7" spans="1:11" x14ac:dyDescent="0.3">
      <c r="A7" s="48"/>
      <c r="B7" s="49" t="s">
        <v>87</v>
      </c>
      <c r="C7" s="49">
        <f>4850*0.3</f>
        <v>1455</v>
      </c>
      <c r="D7" s="49" t="s">
        <v>3</v>
      </c>
      <c r="E7" s="49">
        <v>12</v>
      </c>
      <c r="F7" s="50">
        <f t="shared" ref="F7:F9" si="0">12*C7</f>
        <v>17460</v>
      </c>
      <c r="G7" s="50">
        <f>(4850*0.35*12)*1.05</f>
        <v>21388.5</v>
      </c>
      <c r="H7" s="50">
        <f>F7+G7</f>
        <v>38848.5</v>
      </c>
      <c r="I7" s="51"/>
      <c r="J7" s="52">
        <f t="shared" ref="J7:J9" si="1">H7+I7</f>
        <v>38848.5</v>
      </c>
      <c r="K7" s="52">
        <f t="shared" ref="K7:K9" si="2">G7*1.05</f>
        <v>22457.924999999999</v>
      </c>
    </row>
    <row r="8" spans="1:11" x14ac:dyDescent="0.3">
      <c r="A8" s="48"/>
      <c r="B8" s="49" t="s">
        <v>25</v>
      </c>
      <c r="C8" s="49">
        <f>2900*0.3</f>
        <v>870</v>
      </c>
      <c r="D8" s="49" t="s">
        <v>3</v>
      </c>
      <c r="E8" s="49">
        <v>12</v>
      </c>
      <c r="F8" s="50">
        <f t="shared" si="0"/>
        <v>10440</v>
      </c>
      <c r="G8" s="50">
        <f t="shared" ref="G8:G9" si="3">F8*1.05</f>
        <v>10962</v>
      </c>
      <c r="H8" s="50">
        <f>F8+G8</f>
        <v>21402</v>
      </c>
      <c r="I8" s="51"/>
      <c r="J8" s="52">
        <f t="shared" si="1"/>
        <v>21402</v>
      </c>
      <c r="K8" s="52">
        <f t="shared" si="2"/>
        <v>11510.1</v>
      </c>
    </row>
    <row r="9" spans="1:11" x14ac:dyDescent="0.3">
      <c r="A9" s="64"/>
      <c r="B9" s="49" t="s">
        <v>26</v>
      </c>
      <c r="C9" s="49">
        <f>4585*0.15</f>
        <v>687.75</v>
      </c>
      <c r="D9" s="49" t="s">
        <v>3</v>
      </c>
      <c r="E9" s="49">
        <v>12</v>
      </c>
      <c r="F9" s="50">
        <f t="shared" si="0"/>
        <v>8253</v>
      </c>
      <c r="G9" s="50">
        <f t="shared" si="3"/>
        <v>8665.65</v>
      </c>
      <c r="H9" s="50">
        <f>F9+G9</f>
        <v>16918.650000000001</v>
      </c>
      <c r="I9" s="51"/>
      <c r="J9" s="52">
        <f t="shared" si="1"/>
        <v>16918.650000000001</v>
      </c>
      <c r="K9" s="52">
        <f t="shared" si="2"/>
        <v>9098.9325000000008</v>
      </c>
    </row>
    <row r="10" spans="1:11" x14ac:dyDescent="0.3">
      <c r="A10" s="73"/>
      <c r="B10" s="49" t="s">
        <v>90</v>
      </c>
      <c r="C10" s="49"/>
      <c r="D10" s="49"/>
      <c r="E10" s="49"/>
      <c r="F10" s="74">
        <f>SUM(F6:F9)</f>
        <v>51681</v>
      </c>
      <c r="G10" s="74">
        <f>SUM(G6:G9)</f>
        <v>57320.55</v>
      </c>
      <c r="H10" s="74">
        <f>SUM(H6:H9)</f>
        <v>109001.54999999999</v>
      </c>
      <c r="I10" s="75">
        <f t="shared" ref="I10:K10" si="4">SUM(I6:I9)</f>
        <v>0</v>
      </c>
      <c r="J10" s="52">
        <f>H10+I10</f>
        <v>109001.54999999999</v>
      </c>
      <c r="K10" s="52">
        <f t="shared" si="4"/>
        <v>60186.577499999999</v>
      </c>
    </row>
    <row r="11" spans="1:11" x14ac:dyDescent="0.3">
      <c r="A11" s="73"/>
      <c r="B11" s="49"/>
      <c r="C11" s="49"/>
      <c r="D11" s="49"/>
      <c r="E11" s="49"/>
      <c r="F11" s="49"/>
      <c r="G11" s="49"/>
      <c r="H11" s="49"/>
      <c r="I11" s="76"/>
      <c r="J11" s="74"/>
      <c r="K11" s="74"/>
    </row>
    <row r="12" spans="1:11" x14ac:dyDescent="0.3">
      <c r="A12" s="77" t="s">
        <v>60</v>
      </c>
      <c r="B12" s="58" t="s">
        <v>15</v>
      </c>
      <c r="C12" s="48"/>
      <c r="D12" s="48"/>
      <c r="E12" s="48"/>
      <c r="F12" s="48"/>
      <c r="G12" s="48"/>
      <c r="H12" s="72"/>
      <c r="I12" s="78"/>
      <c r="J12" s="74"/>
      <c r="K12" s="74"/>
    </row>
    <row r="13" spans="1:11" x14ac:dyDescent="0.3">
      <c r="A13" s="65"/>
      <c r="B13" s="54" t="s">
        <v>27</v>
      </c>
      <c r="C13" s="79">
        <v>0.25</v>
      </c>
      <c r="D13" s="64"/>
      <c r="E13" s="64"/>
      <c r="F13" s="50">
        <f>F10*C13</f>
        <v>12920.25</v>
      </c>
      <c r="G13" s="50">
        <f>+G10*C13</f>
        <v>14330.137500000001</v>
      </c>
      <c r="H13" s="50">
        <f>F13+G13</f>
        <v>27250.387500000001</v>
      </c>
      <c r="I13" s="75">
        <f>SUM(I9:I12)</f>
        <v>0</v>
      </c>
      <c r="J13" s="52">
        <f>H13+I13</f>
        <v>27250.387500000001</v>
      </c>
      <c r="K13" s="52">
        <f>G13*1.05</f>
        <v>15046.644375000002</v>
      </c>
    </row>
    <row r="14" spans="1:11" x14ac:dyDescent="0.3">
      <c r="A14" s="65"/>
      <c r="B14" s="54"/>
      <c r="C14" s="79"/>
      <c r="D14" s="64"/>
      <c r="E14" s="64"/>
      <c r="F14" s="50"/>
      <c r="G14" s="50"/>
      <c r="H14" s="50"/>
      <c r="I14" s="75"/>
      <c r="J14" s="52"/>
      <c r="K14" s="52"/>
    </row>
    <row r="15" spans="1:11" x14ac:dyDescent="0.3">
      <c r="A15" s="58" t="s">
        <v>84</v>
      </c>
      <c r="B15" s="58" t="s">
        <v>85</v>
      </c>
      <c r="C15" s="58"/>
      <c r="D15" s="58"/>
      <c r="E15" s="58"/>
      <c r="F15" s="58"/>
      <c r="G15" s="80"/>
      <c r="H15" s="61"/>
      <c r="I15" s="76"/>
      <c r="J15" s="74"/>
      <c r="K15" s="74"/>
    </row>
    <row r="16" spans="1:11" x14ac:dyDescent="0.3">
      <c r="A16" s="60"/>
      <c r="B16" s="49" t="s">
        <v>82</v>
      </c>
      <c r="C16" s="50">
        <v>350</v>
      </c>
      <c r="D16" s="49" t="s">
        <v>2</v>
      </c>
      <c r="E16" s="49">
        <f>19*2</f>
        <v>38</v>
      </c>
      <c r="F16" s="50">
        <f t="shared" ref="F16" si="5">C16*E16</f>
        <v>13300</v>
      </c>
      <c r="G16" s="50">
        <f>F16*1.05</f>
        <v>13965</v>
      </c>
      <c r="H16" s="50">
        <f>F16+G16</f>
        <v>27265</v>
      </c>
      <c r="I16" s="50"/>
      <c r="J16" s="52">
        <f t="shared" ref="J16" si="6">H16+I16</f>
        <v>27265</v>
      </c>
      <c r="K16" s="52">
        <f>G16*1.05</f>
        <v>14663.25</v>
      </c>
    </row>
    <row r="17" spans="1:11" x14ac:dyDescent="0.3">
      <c r="A17" s="53"/>
      <c r="B17" s="49" t="s">
        <v>86</v>
      </c>
      <c r="C17" s="50">
        <v>350</v>
      </c>
      <c r="D17" s="49" t="s">
        <v>2</v>
      </c>
      <c r="E17" s="49">
        <v>21</v>
      </c>
      <c r="F17" s="50">
        <f>C17*E17*2</f>
        <v>14700</v>
      </c>
      <c r="G17" s="50">
        <f>C17*E17*1.05</f>
        <v>7717.5</v>
      </c>
      <c r="H17" s="50">
        <f>F17+G17</f>
        <v>22417.5</v>
      </c>
      <c r="I17" s="50"/>
      <c r="J17" s="52">
        <f>H17+I17</f>
        <v>22417.5</v>
      </c>
      <c r="K17" s="52">
        <f>G17*1.05</f>
        <v>8103.375</v>
      </c>
    </row>
    <row r="18" spans="1:11" x14ac:dyDescent="0.3">
      <c r="A18" s="58"/>
      <c r="B18" s="81" t="s">
        <v>91</v>
      </c>
      <c r="C18" s="81"/>
      <c r="D18" s="81"/>
      <c r="E18" s="81"/>
      <c r="F18" s="82">
        <f>SUM(F16:F17)</f>
        <v>28000</v>
      </c>
      <c r="G18" s="82">
        <f t="shared" ref="G18:K18" si="7">SUM(G16:G17)</f>
        <v>21682.5</v>
      </c>
      <c r="H18" s="82">
        <f t="shared" si="7"/>
        <v>49682.5</v>
      </c>
      <c r="I18" s="82">
        <f t="shared" si="7"/>
        <v>0</v>
      </c>
      <c r="J18" s="82">
        <f>SUM(J16:J17)</f>
        <v>49682.5</v>
      </c>
      <c r="K18" s="82">
        <f t="shared" si="7"/>
        <v>22766.625</v>
      </c>
    </row>
    <row r="19" spans="1:11" x14ac:dyDescent="0.3">
      <c r="A19" s="58"/>
      <c r="B19" s="81"/>
      <c r="C19" s="81"/>
      <c r="D19" s="81"/>
      <c r="E19" s="81"/>
      <c r="F19" s="82"/>
      <c r="G19" s="82"/>
      <c r="H19" s="82"/>
      <c r="I19" s="82"/>
      <c r="J19" s="82"/>
      <c r="K19" s="82"/>
    </row>
    <row r="20" spans="1:11" x14ac:dyDescent="0.3">
      <c r="A20" s="81"/>
      <c r="B20" s="83" t="s">
        <v>18</v>
      </c>
      <c r="C20" s="84"/>
      <c r="D20" s="85"/>
      <c r="E20" s="86"/>
      <c r="F20" s="87">
        <f t="shared" ref="F20:K20" si="8">F13+F10+F18</f>
        <v>92601.25</v>
      </c>
      <c r="G20" s="87">
        <f t="shared" si="8"/>
        <v>93333.1875</v>
      </c>
      <c r="H20" s="87">
        <f t="shared" si="8"/>
        <v>185934.4375</v>
      </c>
      <c r="I20" s="87">
        <f t="shared" si="8"/>
        <v>0</v>
      </c>
      <c r="J20" s="87">
        <f t="shared" si="8"/>
        <v>185934.4375</v>
      </c>
      <c r="K20" s="87">
        <f t="shared" si="8"/>
        <v>97999.846875000003</v>
      </c>
    </row>
    <row r="21" spans="1:11" x14ac:dyDescent="0.3">
      <c r="A21" s="58"/>
      <c r="B21" s="58"/>
      <c r="C21" s="58"/>
      <c r="D21" s="58"/>
      <c r="E21" s="58"/>
      <c r="F21" s="58"/>
      <c r="G21" s="80"/>
      <c r="H21" s="61"/>
      <c r="I21" s="76"/>
      <c r="J21" s="61"/>
      <c r="K21" s="60"/>
    </row>
    <row r="22" spans="1:11" x14ac:dyDescent="0.3">
      <c r="A22" s="68" t="s">
        <v>19</v>
      </c>
      <c r="B22" s="68" t="s">
        <v>20</v>
      </c>
      <c r="C22" s="68"/>
      <c r="D22" s="68"/>
      <c r="E22" s="68"/>
      <c r="F22" s="68"/>
      <c r="G22" s="68"/>
      <c r="H22" s="70"/>
      <c r="I22" s="70"/>
      <c r="J22" s="70"/>
      <c r="K22" s="71"/>
    </row>
    <row r="23" spans="1:11" x14ac:dyDescent="0.3">
      <c r="A23" s="58"/>
      <c r="B23" s="58"/>
      <c r="C23" s="58"/>
      <c r="D23" s="58"/>
      <c r="E23" s="58"/>
      <c r="F23" s="58"/>
      <c r="G23" s="58"/>
      <c r="H23" s="72"/>
      <c r="I23" s="72"/>
      <c r="J23" s="72"/>
      <c r="K23" s="54"/>
    </row>
    <row r="24" spans="1:11" x14ac:dyDescent="0.3">
      <c r="A24" s="60"/>
      <c r="B24" s="83" t="s">
        <v>46</v>
      </c>
      <c r="C24" s="84"/>
      <c r="D24" s="85"/>
      <c r="E24" s="86"/>
      <c r="F24" s="87">
        <f>SUM(F25:F33)</f>
        <v>12830</v>
      </c>
      <c r="G24" s="87">
        <f>SUM(G25:G33)</f>
        <v>13471.5</v>
      </c>
      <c r="H24" s="87">
        <f>SUM(H25:H33)</f>
        <v>26301.499999999996</v>
      </c>
      <c r="I24" s="88">
        <f>SUM(I25:I28)</f>
        <v>0</v>
      </c>
      <c r="J24" s="87">
        <f>SUM(J25:J33)</f>
        <v>26301.499999999996</v>
      </c>
      <c r="K24" s="87">
        <f>SUM(K25:K33)</f>
        <v>14145.074999999999</v>
      </c>
    </row>
    <row r="25" spans="1:11" x14ac:dyDescent="0.3">
      <c r="A25" s="54"/>
      <c r="B25" s="49" t="s">
        <v>29</v>
      </c>
      <c r="C25" s="50">
        <v>350</v>
      </c>
      <c r="D25" s="49" t="s">
        <v>12</v>
      </c>
      <c r="E25" s="49">
        <v>2</v>
      </c>
      <c r="F25" s="50">
        <f>C25*E25</f>
        <v>700</v>
      </c>
      <c r="G25" s="50">
        <f>F25*1.05</f>
        <v>735</v>
      </c>
      <c r="H25" s="50">
        <f t="shared" ref="H25:H33" si="9">F25+G25</f>
        <v>1435</v>
      </c>
      <c r="I25" s="49">
        <v>0</v>
      </c>
      <c r="J25" s="52">
        <f>H25+I25</f>
        <v>1435</v>
      </c>
      <c r="K25" s="52">
        <f t="shared" ref="K25:K33" si="10">G25*1.05</f>
        <v>771.75</v>
      </c>
    </row>
    <row r="26" spans="1:11" x14ac:dyDescent="0.3">
      <c r="A26" s="54"/>
      <c r="B26" s="49" t="s">
        <v>30</v>
      </c>
      <c r="C26" s="50">
        <v>350</v>
      </c>
      <c r="D26" s="49" t="s">
        <v>12</v>
      </c>
      <c r="E26" s="49">
        <v>2</v>
      </c>
      <c r="F26" s="50">
        <f>C26*E26</f>
        <v>700</v>
      </c>
      <c r="G26" s="50">
        <f t="shared" ref="G26:G31" si="11">F26*1.05</f>
        <v>735</v>
      </c>
      <c r="H26" s="50">
        <f t="shared" si="9"/>
        <v>1435</v>
      </c>
      <c r="I26" s="49">
        <v>0</v>
      </c>
      <c r="J26" s="52">
        <f t="shared" ref="J26:J33" si="12">H26+I26</f>
        <v>1435</v>
      </c>
      <c r="K26" s="52">
        <f t="shared" si="10"/>
        <v>771.75</v>
      </c>
    </row>
    <row r="27" spans="1:11" x14ac:dyDescent="0.3">
      <c r="A27" s="54"/>
      <c r="B27" s="49" t="s">
        <v>31</v>
      </c>
      <c r="C27" s="50">
        <v>220</v>
      </c>
      <c r="D27" s="49" t="s">
        <v>2</v>
      </c>
      <c r="E27" s="49">
        <f>6*2</f>
        <v>12</v>
      </c>
      <c r="F27" s="50">
        <f t="shared" ref="F27:F31" si="13">C27*E27</f>
        <v>2640</v>
      </c>
      <c r="G27" s="50">
        <f t="shared" si="11"/>
        <v>2772</v>
      </c>
      <c r="H27" s="50">
        <f t="shared" si="9"/>
        <v>5412</v>
      </c>
      <c r="I27" s="49">
        <v>0</v>
      </c>
      <c r="J27" s="52">
        <f t="shared" si="12"/>
        <v>5412</v>
      </c>
      <c r="K27" s="52">
        <f t="shared" si="10"/>
        <v>2910.6</v>
      </c>
    </row>
    <row r="28" spans="1:11" x14ac:dyDescent="0.3">
      <c r="A28" s="54"/>
      <c r="B28" s="49" t="s">
        <v>32</v>
      </c>
      <c r="C28" s="50">
        <v>75</v>
      </c>
      <c r="D28" s="49" t="s">
        <v>2</v>
      </c>
      <c r="E28" s="49">
        <f>13*2</f>
        <v>26</v>
      </c>
      <c r="F28" s="50">
        <f t="shared" si="13"/>
        <v>1950</v>
      </c>
      <c r="G28" s="50">
        <f t="shared" si="11"/>
        <v>2047.5</v>
      </c>
      <c r="H28" s="50">
        <f t="shared" si="9"/>
        <v>3997.5</v>
      </c>
      <c r="I28" s="49">
        <v>0</v>
      </c>
      <c r="J28" s="52">
        <f t="shared" si="12"/>
        <v>3997.5</v>
      </c>
      <c r="K28" s="52">
        <f t="shared" si="10"/>
        <v>2149.875</v>
      </c>
    </row>
    <row r="29" spans="1:11" x14ac:dyDescent="0.3">
      <c r="A29" s="54"/>
      <c r="B29" s="49" t="s">
        <v>33</v>
      </c>
      <c r="C29" s="50">
        <v>75</v>
      </c>
      <c r="D29" s="49" t="s">
        <v>2</v>
      </c>
      <c r="E29" s="49">
        <f>2*13</f>
        <v>26</v>
      </c>
      <c r="F29" s="50">
        <f t="shared" si="13"/>
        <v>1950</v>
      </c>
      <c r="G29" s="50">
        <f t="shared" si="11"/>
        <v>2047.5</v>
      </c>
      <c r="H29" s="50">
        <f t="shared" si="9"/>
        <v>3997.5</v>
      </c>
      <c r="I29" s="49">
        <v>0</v>
      </c>
      <c r="J29" s="52">
        <f t="shared" si="12"/>
        <v>3997.5</v>
      </c>
      <c r="K29" s="52">
        <f t="shared" si="10"/>
        <v>2149.875</v>
      </c>
    </row>
    <row r="30" spans="1:11" x14ac:dyDescent="0.3">
      <c r="A30" s="54"/>
      <c r="B30" s="49" t="s">
        <v>34</v>
      </c>
      <c r="C30" s="50">
        <v>71</v>
      </c>
      <c r="D30" s="49" t="s">
        <v>2</v>
      </c>
      <c r="E30" s="49">
        <f>6*2</f>
        <v>12</v>
      </c>
      <c r="F30" s="50">
        <f t="shared" si="13"/>
        <v>852</v>
      </c>
      <c r="G30" s="50">
        <f t="shared" si="11"/>
        <v>894.6</v>
      </c>
      <c r="H30" s="50">
        <f t="shared" si="9"/>
        <v>1746.6</v>
      </c>
      <c r="I30" s="49">
        <v>0</v>
      </c>
      <c r="J30" s="52">
        <f t="shared" si="12"/>
        <v>1746.6</v>
      </c>
      <c r="K30" s="52">
        <f t="shared" si="10"/>
        <v>939.33</v>
      </c>
    </row>
    <row r="31" spans="1:11" x14ac:dyDescent="0.3">
      <c r="A31" s="54"/>
      <c r="B31" s="49" t="s">
        <v>35</v>
      </c>
      <c r="C31" s="50">
        <v>22</v>
      </c>
      <c r="D31" s="49" t="s">
        <v>2</v>
      </c>
      <c r="E31" s="49">
        <f>2*13</f>
        <v>26</v>
      </c>
      <c r="F31" s="50">
        <f t="shared" si="13"/>
        <v>572</v>
      </c>
      <c r="G31" s="50">
        <f t="shared" si="11"/>
        <v>600.6</v>
      </c>
      <c r="H31" s="50">
        <f t="shared" si="9"/>
        <v>1172.5999999999999</v>
      </c>
      <c r="I31" s="49">
        <v>0</v>
      </c>
      <c r="J31" s="52">
        <f t="shared" si="12"/>
        <v>1172.5999999999999</v>
      </c>
      <c r="K31" s="52">
        <f t="shared" si="10"/>
        <v>630.63</v>
      </c>
    </row>
    <row r="32" spans="1:11" x14ac:dyDescent="0.3">
      <c r="A32" s="54"/>
      <c r="B32" s="49" t="s">
        <v>36</v>
      </c>
      <c r="C32" s="50">
        <v>121</v>
      </c>
      <c r="D32" s="49" t="s">
        <v>2</v>
      </c>
      <c r="E32" s="49">
        <f>13*2</f>
        <v>26</v>
      </c>
      <c r="F32" s="50">
        <f>C32*E32</f>
        <v>3146</v>
      </c>
      <c r="G32" s="50">
        <f>F32*1.05</f>
        <v>3303.3</v>
      </c>
      <c r="H32" s="50">
        <f t="shared" si="9"/>
        <v>6449.3</v>
      </c>
      <c r="I32" s="49">
        <v>0</v>
      </c>
      <c r="J32" s="52">
        <f t="shared" si="12"/>
        <v>6449.3</v>
      </c>
      <c r="K32" s="52">
        <f t="shared" si="10"/>
        <v>3468.4650000000001</v>
      </c>
    </row>
    <row r="33" spans="1:11" x14ac:dyDescent="0.3">
      <c r="A33" s="54"/>
      <c r="B33" s="49" t="s">
        <v>52</v>
      </c>
      <c r="C33" s="50">
        <v>80</v>
      </c>
      <c r="D33" s="49" t="s">
        <v>12</v>
      </c>
      <c r="E33" s="49">
        <v>4</v>
      </c>
      <c r="F33" s="50">
        <f>C33*E33</f>
        <v>320</v>
      </c>
      <c r="G33" s="50">
        <f>F33*1.05</f>
        <v>336</v>
      </c>
      <c r="H33" s="50">
        <f t="shared" si="9"/>
        <v>656</v>
      </c>
      <c r="I33" s="49">
        <v>0</v>
      </c>
      <c r="J33" s="52">
        <f t="shared" si="12"/>
        <v>656</v>
      </c>
      <c r="K33" s="52">
        <f t="shared" si="10"/>
        <v>352.8</v>
      </c>
    </row>
    <row r="34" spans="1:11" x14ac:dyDescent="0.3">
      <c r="A34" s="81"/>
      <c r="B34" s="54"/>
      <c r="C34" s="89"/>
      <c r="D34" s="54"/>
      <c r="E34" s="90"/>
      <c r="F34" s="82"/>
      <c r="G34" s="90"/>
      <c r="H34" s="82"/>
      <c r="I34" s="91"/>
      <c r="J34" s="91"/>
      <c r="K34" s="82"/>
    </row>
    <row r="35" spans="1:11" x14ac:dyDescent="0.3">
      <c r="A35" s="60"/>
      <c r="B35" s="83" t="s">
        <v>83</v>
      </c>
      <c r="C35" s="84"/>
      <c r="D35" s="85"/>
      <c r="E35" s="86"/>
      <c r="F35" s="87">
        <f>F36</f>
        <v>11400</v>
      </c>
      <c r="G35" s="87">
        <f t="shared" ref="G35:K35" si="14">G36</f>
        <v>11970</v>
      </c>
      <c r="H35" s="87">
        <f>H36</f>
        <v>23370</v>
      </c>
      <c r="I35" s="87">
        <f t="shared" si="14"/>
        <v>0</v>
      </c>
      <c r="J35" s="87">
        <f>J36</f>
        <v>23370</v>
      </c>
      <c r="K35" s="87">
        <f t="shared" si="14"/>
        <v>12568.5</v>
      </c>
    </row>
    <row r="36" spans="1:11" x14ac:dyDescent="0.3">
      <c r="A36" s="53"/>
      <c r="B36" s="92" t="s">
        <v>49</v>
      </c>
      <c r="C36" s="50">
        <v>600</v>
      </c>
      <c r="D36" s="92" t="s">
        <v>2</v>
      </c>
      <c r="E36" s="92">
        <v>19</v>
      </c>
      <c r="F36" s="50">
        <f>C36*E36</f>
        <v>11400</v>
      </c>
      <c r="G36" s="50">
        <f>F36*1.05</f>
        <v>11970</v>
      </c>
      <c r="H36" s="50">
        <f>F36+G36</f>
        <v>23370</v>
      </c>
      <c r="I36" s="92"/>
      <c r="J36" s="52">
        <f t="shared" ref="J36" si="15">H36+I36</f>
        <v>23370</v>
      </c>
      <c r="K36" s="52">
        <f>G36*1.05</f>
        <v>12568.5</v>
      </c>
    </row>
    <row r="37" spans="1:11" x14ac:dyDescent="0.3">
      <c r="A37" s="54"/>
      <c r="B37" s="49"/>
      <c r="C37" s="89"/>
      <c r="D37" s="93"/>
      <c r="E37" s="94"/>
      <c r="F37" s="95"/>
      <c r="G37" s="96"/>
      <c r="H37" s="97"/>
      <c r="I37" s="95"/>
      <c r="J37" s="72"/>
      <c r="K37" s="96"/>
    </row>
    <row r="38" spans="1:11" x14ac:dyDescent="0.3">
      <c r="A38" s="60"/>
      <c r="B38" s="98" t="s">
        <v>74</v>
      </c>
      <c r="C38" s="99"/>
      <c r="D38" s="100"/>
      <c r="E38" s="101"/>
      <c r="F38" s="102">
        <f>SUM(F39:F46)</f>
        <v>138480</v>
      </c>
      <c r="G38" s="102">
        <f>SUM(G39:G46)</f>
        <v>142125</v>
      </c>
      <c r="H38" s="102">
        <f>SUM(H39:H46)</f>
        <v>280605</v>
      </c>
      <c r="I38" s="102">
        <f t="shared" ref="I38:K38" si="16">SUM(I39:I46)</f>
        <v>0</v>
      </c>
      <c r="J38" s="102">
        <f>SUM(J39:J46)</f>
        <v>280605</v>
      </c>
      <c r="K38" s="102">
        <f t="shared" si="16"/>
        <v>145952.25</v>
      </c>
    </row>
    <row r="39" spans="1:11" x14ac:dyDescent="0.3">
      <c r="A39" s="54"/>
      <c r="B39" s="49" t="s">
        <v>75</v>
      </c>
      <c r="C39" s="50">
        <v>2000</v>
      </c>
      <c r="D39" s="49" t="s">
        <v>12</v>
      </c>
      <c r="E39" s="49">
        <v>30</v>
      </c>
      <c r="F39" s="50">
        <f>C39*E39</f>
        <v>60000</v>
      </c>
      <c r="G39" s="50">
        <f>F39*1.05</f>
        <v>63000</v>
      </c>
      <c r="H39" s="50">
        <f t="shared" ref="H39:H46" si="17">F39+G39</f>
        <v>123000</v>
      </c>
      <c r="I39" s="50"/>
      <c r="J39" s="52">
        <f>H39+I39</f>
        <v>123000</v>
      </c>
      <c r="K39" s="52">
        <f>G39*1.05</f>
        <v>66150</v>
      </c>
    </row>
    <row r="40" spans="1:11" x14ac:dyDescent="0.3">
      <c r="A40" s="54"/>
      <c r="B40" s="49" t="s">
        <v>76</v>
      </c>
      <c r="C40" s="50">
        <v>350</v>
      </c>
      <c r="D40" s="49" t="s">
        <v>12</v>
      </c>
      <c r="E40" s="49">
        <v>30</v>
      </c>
      <c r="F40" s="50">
        <f t="shared" ref="F40:F46" si="18">C40*E40</f>
        <v>10500</v>
      </c>
      <c r="G40" s="50">
        <f>F40*1.05</f>
        <v>11025</v>
      </c>
      <c r="H40" s="50">
        <f t="shared" si="17"/>
        <v>21525</v>
      </c>
      <c r="I40" s="50"/>
      <c r="J40" s="52">
        <f t="shared" ref="J40:J46" si="19">H40+I40</f>
        <v>21525</v>
      </c>
      <c r="K40" s="52">
        <f>G40*1.05</f>
        <v>11576.25</v>
      </c>
    </row>
    <row r="41" spans="1:11" x14ac:dyDescent="0.3">
      <c r="A41" s="54"/>
      <c r="B41" s="49" t="s">
        <v>37</v>
      </c>
      <c r="C41" s="50">
        <v>75</v>
      </c>
      <c r="D41" s="49" t="s">
        <v>2</v>
      </c>
      <c r="E41" s="49">
        <f>30*12</f>
        <v>360</v>
      </c>
      <c r="F41" s="50">
        <f t="shared" si="18"/>
        <v>27000</v>
      </c>
      <c r="G41" s="50">
        <f>F41</f>
        <v>27000</v>
      </c>
      <c r="H41" s="50">
        <f t="shared" si="17"/>
        <v>54000</v>
      </c>
      <c r="I41" s="50"/>
      <c r="J41" s="52">
        <f t="shared" si="19"/>
        <v>54000</v>
      </c>
      <c r="K41" s="52">
        <f>G41</f>
        <v>27000</v>
      </c>
    </row>
    <row r="42" spans="1:11" x14ac:dyDescent="0.3">
      <c r="A42" s="54"/>
      <c r="B42" s="49" t="s">
        <v>38</v>
      </c>
      <c r="C42" s="50">
        <v>110</v>
      </c>
      <c r="D42" s="49" t="s">
        <v>2</v>
      </c>
      <c r="E42" s="49">
        <f>30*5</f>
        <v>150</v>
      </c>
      <c r="F42" s="50">
        <f t="shared" si="18"/>
        <v>16500</v>
      </c>
      <c r="G42" s="50">
        <f>F42</f>
        <v>16500</v>
      </c>
      <c r="H42" s="50">
        <f t="shared" si="17"/>
        <v>33000</v>
      </c>
      <c r="I42" s="50"/>
      <c r="J42" s="52">
        <f t="shared" si="19"/>
        <v>33000</v>
      </c>
      <c r="K42" s="52">
        <f>G42</f>
        <v>16500</v>
      </c>
    </row>
    <row r="43" spans="1:11" x14ac:dyDescent="0.3">
      <c r="A43" s="54"/>
      <c r="B43" s="49" t="s">
        <v>39</v>
      </c>
      <c r="C43" s="50">
        <v>22</v>
      </c>
      <c r="D43" s="49" t="s">
        <v>2</v>
      </c>
      <c r="E43" s="49">
        <f>30*12</f>
        <v>360</v>
      </c>
      <c r="F43" s="50">
        <f t="shared" si="18"/>
        <v>7920</v>
      </c>
      <c r="G43" s="50">
        <f>F43</f>
        <v>7920</v>
      </c>
      <c r="H43" s="50">
        <f t="shared" si="17"/>
        <v>15840</v>
      </c>
      <c r="I43" s="50"/>
      <c r="J43" s="52">
        <f t="shared" si="19"/>
        <v>15840</v>
      </c>
      <c r="K43" s="52">
        <f>G43</f>
        <v>7920</v>
      </c>
    </row>
    <row r="44" spans="1:11" x14ac:dyDescent="0.3">
      <c r="A44" s="54"/>
      <c r="B44" s="49" t="s">
        <v>40</v>
      </c>
      <c r="C44" s="50">
        <v>71</v>
      </c>
      <c r="D44" s="49" t="s">
        <v>2</v>
      </c>
      <c r="E44" s="49">
        <f>5*30</f>
        <v>150</v>
      </c>
      <c r="F44" s="50">
        <f t="shared" si="18"/>
        <v>10650</v>
      </c>
      <c r="G44" s="50">
        <f>F44</f>
        <v>10650</v>
      </c>
      <c r="H44" s="50">
        <f t="shared" si="17"/>
        <v>21300</v>
      </c>
      <c r="I44" s="50"/>
      <c r="J44" s="52">
        <f t="shared" si="19"/>
        <v>21300</v>
      </c>
      <c r="K44" s="52">
        <f>G44</f>
        <v>10650</v>
      </c>
    </row>
    <row r="45" spans="1:11" x14ac:dyDescent="0.3">
      <c r="A45" s="54"/>
      <c r="B45" s="49" t="s">
        <v>41</v>
      </c>
      <c r="C45" s="50">
        <v>9</v>
      </c>
      <c r="D45" s="49" t="s">
        <v>2</v>
      </c>
      <c r="E45" s="49">
        <f>13*30</f>
        <v>390</v>
      </c>
      <c r="F45" s="50">
        <f>C45*E45</f>
        <v>3510</v>
      </c>
      <c r="G45" s="50">
        <f>F45</f>
        <v>3510</v>
      </c>
      <c r="H45" s="50">
        <f t="shared" si="17"/>
        <v>7020</v>
      </c>
      <c r="I45" s="50"/>
      <c r="J45" s="52">
        <f t="shared" si="19"/>
        <v>7020</v>
      </c>
      <c r="K45" s="52">
        <f>G45</f>
        <v>3510</v>
      </c>
    </row>
    <row r="46" spans="1:11" x14ac:dyDescent="0.3">
      <c r="A46" s="54"/>
      <c r="B46" s="49" t="s">
        <v>42</v>
      </c>
      <c r="C46" s="50">
        <v>600</v>
      </c>
      <c r="D46" s="49" t="s">
        <v>43</v>
      </c>
      <c r="E46" s="49">
        <v>4</v>
      </c>
      <c r="F46" s="50">
        <f t="shared" si="18"/>
        <v>2400</v>
      </c>
      <c r="G46" s="50">
        <f>F46*1.05</f>
        <v>2520</v>
      </c>
      <c r="H46" s="50">
        <f t="shared" si="17"/>
        <v>4920</v>
      </c>
      <c r="I46" s="50"/>
      <c r="J46" s="52">
        <f t="shared" si="19"/>
        <v>4920</v>
      </c>
      <c r="K46" s="52">
        <f>G46*1.05</f>
        <v>2646</v>
      </c>
    </row>
    <row r="47" spans="1:11" x14ac:dyDescent="0.3">
      <c r="A47" s="55"/>
      <c r="B47" s="58"/>
      <c r="C47" s="58"/>
      <c r="D47" s="58"/>
      <c r="E47" s="58"/>
      <c r="F47" s="58"/>
      <c r="G47" s="58"/>
      <c r="H47" s="72"/>
      <c r="I47" s="60"/>
      <c r="J47" s="60"/>
      <c r="K47" s="60"/>
    </row>
    <row r="48" spans="1:11" x14ac:dyDescent="0.3">
      <c r="A48" s="60"/>
      <c r="B48" s="83" t="s">
        <v>50</v>
      </c>
      <c r="C48" s="103"/>
      <c r="D48" s="86"/>
      <c r="E48" s="104"/>
      <c r="F48" s="87">
        <f>SUM(F49:F53)</f>
        <v>8528</v>
      </c>
      <c r="G48" s="87">
        <f t="shared" ref="G48:K48" si="20">SUM(G49:G53)</f>
        <v>4477.2</v>
      </c>
      <c r="H48" s="87">
        <f t="shared" si="20"/>
        <v>13005.2</v>
      </c>
      <c r="I48" s="87">
        <f t="shared" si="20"/>
        <v>0</v>
      </c>
      <c r="J48" s="87">
        <f>SUM(J49:J53)</f>
        <v>13005.2</v>
      </c>
      <c r="K48" s="87">
        <f t="shared" si="20"/>
        <v>4612.6499999999996</v>
      </c>
    </row>
    <row r="49" spans="1:15" x14ac:dyDescent="0.3">
      <c r="A49" s="54"/>
      <c r="B49" s="49" t="s">
        <v>92</v>
      </c>
      <c r="C49" s="50">
        <v>2000</v>
      </c>
      <c r="D49" s="49" t="s">
        <v>12</v>
      </c>
      <c r="E49" s="49">
        <v>1</v>
      </c>
      <c r="F49" s="50">
        <f>C49*E49*2</f>
        <v>4000</v>
      </c>
      <c r="G49" s="50">
        <f>C49*E49*1.05</f>
        <v>2100</v>
      </c>
      <c r="H49" s="50">
        <f>F49+G49</f>
        <v>6100</v>
      </c>
      <c r="I49" s="50">
        <v>0</v>
      </c>
      <c r="J49" s="52">
        <f>H49+I49</f>
        <v>6100</v>
      </c>
      <c r="K49" s="52">
        <f>G49*1.06</f>
        <v>2226</v>
      </c>
    </row>
    <row r="50" spans="1:15" x14ac:dyDescent="0.3">
      <c r="A50" s="54"/>
      <c r="B50" s="49" t="s">
        <v>93</v>
      </c>
      <c r="C50" s="50">
        <v>298</v>
      </c>
      <c r="D50" s="49" t="s">
        <v>2</v>
      </c>
      <c r="E50" s="49">
        <v>5</v>
      </c>
      <c r="F50" s="50">
        <f>C50*E50*2</f>
        <v>2980</v>
      </c>
      <c r="G50" s="50">
        <f>C50*E50*1.05</f>
        <v>1564.5</v>
      </c>
      <c r="H50" s="50">
        <f>F50+G50</f>
        <v>4544.5</v>
      </c>
      <c r="I50" s="50">
        <v>0</v>
      </c>
      <c r="J50" s="52">
        <f t="shared" ref="J50:J53" si="21">H50+I50</f>
        <v>4544.5</v>
      </c>
      <c r="K50" s="52">
        <f>G50</f>
        <v>1564.5</v>
      </c>
    </row>
    <row r="51" spans="1:15" x14ac:dyDescent="0.3">
      <c r="A51" s="54"/>
      <c r="B51" s="49" t="s">
        <v>51</v>
      </c>
      <c r="C51" s="50">
        <v>14</v>
      </c>
      <c r="D51" s="49" t="s">
        <v>2</v>
      </c>
      <c r="E51" s="49">
        <v>16</v>
      </c>
      <c r="F51" s="50">
        <f>C51*E51*2</f>
        <v>448</v>
      </c>
      <c r="G51" s="50">
        <f>C51*E51*1.05</f>
        <v>235.20000000000002</v>
      </c>
      <c r="H51" s="50">
        <f>F51+G51</f>
        <v>683.2</v>
      </c>
      <c r="I51" s="50">
        <v>0</v>
      </c>
      <c r="J51" s="52">
        <f t="shared" si="21"/>
        <v>683.2</v>
      </c>
      <c r="K51" s="52">
        <f>G51</f>
        <v>235.20000000000002</v>
      </c>
    </row>
    <row r="52" spans="1:15" x14ac:dyDescent="0.3">
      <c r="A52" s="54"/>
      <c r="B52" s="49" t="s">
        <v>52</v>
      </c>
      <c r="C52" s="50">
        <v>200</v>
      </c>
      <c r="D52" s="49" t="s">
        <v>43</v>
      </c>
      <c r="E52" s="49">
        <v>2</v>
      </c>
      <c r="F52" s="50">
        <f>C52*E52*2</f>
        <v>800</v>
      </c>
      <c r="G52" s="50">
        <f>C52*E52*1.05</f>
        <v>420</v>
      </c>
      <c r="H52" s="50">
        <f>F52+G52</f>
        <v>1220</v>
      </c>
      <c r="I52" s="50">
        <v>0</v>
      </c>
      <c r="J52" s="52">
        <f t="shared" si="21"/>
        <v>1220</v>
      </c>
      <c r="K52" s="52">
        <f>G52</f>
        <v>420</v>
      </c>
    </row>
    <row r="53" spans="1:15" x14ac:dyDescent="0.3">
      <c r="A53" s="54"/>
      <c r="B53" s="49" t="s">
        <v>53</v>
      </c>
      <c r="C53" s="50">
        <v>150</v>
      </c>
      <c r="D53" s="49" t="s">
        <v>94</v>
      </c>
      <c r="E53" s="49">
        <v>1</v>
      </c>
      <c r="F53" s="50">
        <f>C53*E53*2</f>
        <v>300</v>
      </c>
      <c r="G53" s="50">
        <f>C53*E53*1.05</f>
        <v>157.5</v>
      </c>
      <c r="H53" s="50">
        <f>F53+G53</f>
        <v>457.5</v>
      </c>
      <c r="I53" s="50">
        <v>0</v>
      </c>
      <c r="J53" s="52">
        <f t="shared" si="21"/>
        <v>457.5</v>
      </c>
      <c r="K53" s="52">
        <f>G53*1.06</f>
        <v>166.95000000000002</v>
      </c>
    </row>
    <row r="54" spans="1:15" x14ac:dyDescent="0.3">
      <c r="A54" s="58"/>
      <c r="B54" s="83" t="s">
        <v>95</v>
      </c>
      <c r="C54" s="83"/>
      <c r="D54" s="83"/>
      <c r="E54" s="83"/>
      <c r="F54" s="87">
        <f t="shared" ref="F54:K54" si="22">F48+F38+F24+F35</f>
        <v>171238</v>
      </c>
      <c r="G54" s="87">
        <f t="shared" si="22"/>
        <v>172043.7</v>
      </c>
      <c r="H54" s="87">
        <f>H48+H38+H24+H35</f>
        <v>343281.7</v>
      </c>
      <c r="I54" s="87">
        <f t="shared" si="22"/>
        <v>0</v>
      </c>
      <c r="J54" s="87">
        <f>J48+J38+J24+J35</f>
        <v>343281.7</v>
      </c>
      <c r="K54" s="87">
        <f t="shared" si="22"/>
        <v>177278.47500000001</v>
      </c>
    </row>
    <row r="55" spans="1:15" x14ac:dyDescent="0.3">
      <c r="A55" s="49"/>
      <c r="B55" s="60"/>
      <c r="C55" s="105"/>
      <c r="D55" s="106"/>
      <c r="E55" s="107"/>
      <c r="F55" s="106"/>
      <c r="G55" s="107"/>
      <c r="H55" s="108"/>
      <c r="I55" s="108"/>
      <c r="J55" s="109"/>
      <c r="K55" s="95"/>
    </row>
    <row r="56" spans="1:15" x14ac:dyDescent="0.3">
      <c r="A56" s="68" t="s">
        <v>44</v>
      </c>
      <c r="B56" s="68"/>
      <c r="C56" s="68"/>
      <c r="D56" s="68"/>
      <c r="E56" s="68"/>
      <c r="F56" s="68"/>
      <c r="G56" s="68"/>
      <c r="H56" s="70"/>
      <c r="I56" s="68"/>
      <c r="J56" s="68"/>
      <c r="K56" s="70"/>
    </row>
    <row r="57" spans="1:15" x14ac:dyDescent="0.3">
      <c r="A57" s="110"/>
      <c r="B57" s="110" t="s">
        <v>81</v>
      </c>
      <c r="C57" s="110"/>
      <c r="D57" s="110"/>
      <c r="E57" s="110"/>
      <c r="F57" s="110"/>
      <c r="G57" s="110"/>
      <c r="H57" s="111"/>
      <c r="I57" s="110"/>
      <c r="J57" s="110"/>
      <c r="K57" s="111"/>
    </row>
    <row r="58" spans="1:15" x14ac:dyDescent="0.3">
      <c r="A58" s="54"/>
      <c r="B58" s="49" t="s">
        <v>89</v>
      </c>
      <c r="C58" s="50">
        <v>450</v>
      </c>
      <c r="D58" s="49" t="s">
        <v>48</v>
      </c>
      <c r="E58" s="49">
        <v>0</v>
      </c>
      <c r="F58" s="50">
        <f>C58*E58</f>
        <v>0</v>
      </c>
      <c r="G58" s="50">
        <f>(24*C58)/2</f>
        <v>5400</v>
      </c>
      <c r="H58" s="50">
        <f>F58+G58</f>
        <v>5400</v>
      </c>
      <c r="I58" s="50">
        <f>H58</f>
        <v>5400</v>
      </c>
      <c r="J58" s="52">
        <f>H58+I58</f>
        <v>10800</v>
      </c>
      <c r="K58" s="52">
        <f>G58</f>
        <v>5400</v>
      </c>
    </row>
    <row r="59" spans="1:15" x14ac:dyDescent="0.3">
      <c r="A59" s="54"/>
      <c r="B59" s="49" t="s">
        <v>77</v>
      </c>
      <c r="C59" s="50">
        <v>300</v>
      </c>
      <c r="D59" s="49" t="s">
        <v>17</v>
      </c>
      <c r="E59" s="49">
        <v>30</v>
      </c>
      <c r="F59" s="50">
        <f>C59*E59</f>
        <v>9000</v>
      </c>
      <c r="G59" s="50">
        <f>F59</f>
        <v>9000</v>
      </c>
      <c r="H59" s="50">
        <f>F59+G59</f>
        <v>18000</v>
      </c>
      <c r="I59" s="50"/>
      <c r="J59" s="52">
        <f t="shared" ref="J59:J61" si="23">H59+I59</f>
        <v>18000</v>
      </c>
      <c r="K59" s="52">
        <f>G59*1</f>
        <v>9000</v>
      </c>
    </row>
    <row r="60" spans="1:15" x14ac:dyDescent="0.3">
      <c r="A60" s="54"/>
      <c r="B60" s="49" t="s">
        <v>78</v>
      </c>
      <c r="C60" s="50">
        <v>1000</v>
      </c>
      <c r="D60" s="49" t="s">
        <v>79</v>
      </c>
      <c r="E60" s="49">
        <v>1</v>
      </c>
      <c r="F60" s="50">
        <f t="shared" ref="F60:F61" si="24">C60*E60</f>
        <v>1000</v>
      </c>
      <c r="G60" s="50">
        <f>F60*1.05</f>
        <v>1050</v>
      </c>
      <c r="H60" s="50">
        <f>F60+G60</f>
        <v>2050</v>
      </c>
      <c r="I60" s="50"/>
      <c r="J60" s="52">
        <f t="shared" si="23"/>
        <v>2050</v>
      </c>
      <c r="K60" s="52">
        <f>G60*1.05</f>
        <v>1102.5</v>
      </c>
    </row>
    <row r="61" spans="1:15" x14ac:dyDescent="0.3">
      <c r="A61" s="54"/>
      <c r="B61" s="49" t="s">
        <v>80</v>
      </c>
      <c r="C61" s="50">
        <v>50</v>
      </c>
      <c r="D61" s="49" t="s">
        <v>17</v>
      </c>
      <c r="E61" s="49">
        <v>30</v>
      </c>
      <c r="F61" s="50">
        <f t="shared" si="24"/>
        <v>1500</v>
      </c>
      <c r="G61" s="50">
        <f>F61*1.05</f>
        <v>1575</v>
      </c>
      <c r="H61" s="50">
        <f>F61+G61</f>
        <v>3075</v>
      </c>
      <c r="I61" s="50"/>
      <c r="J61" s="52">
        <f t="shared" si="23"/>
        <v>3075</v>
      </c>
      <c r="K61" s="52">
        <f>G61*1.05</f>
        <v>1653.75</v>
      </c>
    </row>
    <row r="62" spans="1:15" x14ac:dyDescent="0.3">
      <c r="A62" s="57"/>
      <c r="B62" s="43" t="s">
        <v>96</v>
      </c>
      <c r="C62" s="50"/>
      <c r="D62" s="112"/>
      <c r="E62" s="57"/>
      <c r="F62" s="50"/>
      <c r="G62" s="50"/>
      <c r="H62" s="50"/>
      <c r="I62" s="50"/>
      <c r="J62" s="52"/>
      <c r="K62" s="52"/>
    </row>
    <row r="63" spans="1:15" s="30" customFormat="1" ht="12.75" customHeight="1" x14ac:dyDescent="0.3">
      <c r="A63" s="57"/>
      <c r="B63" s="49" t="s">
        <v>99</v>
      </c>
      <c r="C63" s="50">
        <v>70</v>
      </c>
      <c r="D63" s="49" t="s">
        <v>17</v>
      </c>
      <c r="E63" s="57">
        <v>18</v>
      </c>
      <c r="F63" s="50">
        <f>C63*E63</f>
        <v>1260</v>
      </c>
      <c r="G63" s="138">
        <f>C63*1.05*24</f>
        <v>1764</v>
      </c>
      <c r="H63" s="50">
        <f>F63+G63</f>
        <v>3024</v>
      </c>
      <c r="I63" s="50"/>
      <c r="J63" s="52"/>
      <c r="K63" s="52"/>
      <c r="L63" s="28"/>
      <c r="M63" s="28"/>
      <c r="N63" s="28"/>
      <c r="O63" s="28"/>
    </row>
    <row r="64" spans="1:15" s="30" customFormat="1" ht="12.75" customHeight="1" x14ac:dyDescent="0.3">
      <c r="A64" s="53"/>
      <c r="B64" s="49" t="s">
        <v>100</v>
      </c>
      <c r="C64" s="50">
        <v>120</v>
      </c>
      <c r="D64" s="49"/>
      <c r="E64" s="49">
        <v>18</v>
      </c>
      <c r="F64" s="50">
        <f>C64*E64</f>
        <v>2160</v>
      </c>
      <c r="G64" s="138">
        <f>C64*1.05*24</f>
        <v>3024</v>
      </c>
      <c r="H64" s="50">
        <f>F64+G64</f>
        <v>5184</v>
      </c>
      <c r="I64" s="50"/>
      <c r="J64" s="52">
        <f>H64+I64</f>
        <v>5184</v>
      </c>
      <c r="K64" s="52">
        <f>G64*1.05</f>
        <v>3175.2000000000003</v>
      </c>
      <c r="L64" s="28"/>
      <c r="M64" s="28"/>
      <c r="N64" s="28"/>
      <c r="O64" s="28"/>
    </row>
    <row r="65" spans="1:11" x14ac:dyDescent="0.3">
      <c r="A65" s="53"/>
      <c r="B65" s="49" t="s">
        <v>88</v>
      </c>
      <c r="C65" s="50">
        <v>450</v>
      </c>
      <c r="D65" s="49"/>
      <c r="E65" s="49">
        <v>0</v>
      </c>
      <c r="F65" s="50">
        <f>C65*E65</f>
        <v>0</v>
      </c>
      <c r="G65" s="50">
        <f>(C65*13)/2</f>
        <v>2925</v>
      </c>
      <c r="H65" s="50">
        <f>F65+G65</f>
        <v>2925</v>
      </c>
      <c r="I65" s="50">
        <f>H65</f>
        <v>2925</v>
      </c>
      <c r="J65" s="52">
        <f>H65+I65</f>
        <v>5850</v>
      </c>
      <c r="K65" s="52">
        <f>G65</f>
        <v>2925</v>
      </c>
    </row>
    <row r="66" spans="1:11" x14ac:dyDescent="0.3">
      <c r="A66" s="58"/>
      <c r="B66" s="83" t="s">
        <v>45</v>
      </c>
      <c r="C66" s="83"/>
      <c r="D66" s="83"/>
      <c r="E66" s="83"/>
      <c r="F66" s="87">
        <f>SUM(F58:F65)</f>
        <v>14920</v>
      </c>
      <c r="G66" s="87">
        <f t="shared" ref="G66" si="25">SUM(G58:G65)</f>
        <v>24738</v>
      </c>
      <c r="H66" s="87">
        <f>SUM(H58:H65)</f>
        <v>39658</v>
      </c>
      <c r="I66" s="87">
        <f>SUM(I58:I65)</f>
        <v>8325</v>
      </c>
      <c r="J66" s="87">
        <f>SUM(J58:J65)</f>
        <v>44959</v>
      </c>
      <c r="K66" s="87">
        <f t="shared" ref="K66" si="26">SUM(K58:K65)</f>
        <v>23256.45</v>
      </c>
    </row>
    <row r="67" spans="1:11" x14ac:dyDescent="0.3">
      <c r="A67" s="55"/>
      <c r="B67" s="58"/>
      <c r="C67" s="58"/>
      <c r="D67" s="58"/>
      <c r="E67" s="58"/>
      <c r="F67" s="58"/>
      <c r="G67" s="58"/>
      <c r="H67" s="61"/>
      <c r="I67" s="61"/>
      <c r="J67" s="72"/>
      <c r="K67" s="60"/>
    </row>
    <row r="68" spans="1:11" x14ac:dyDescent="0.3">
      <c r="A68" s="68" t="s">
        <v>61</v>
      </c>
      <c r="B68" s="68"/>
      <c r="C68" s="68"/>
      <c r="D68" s="68"/>
      <c r="E68" s="68"/>
      <c r="F68" s="68"/>
      <c r="G68" s="68"/>
      <c r="H68" s="70"/>
      <c r="I68" s="70"/>
      <c r="J68" s="71"/>
      <c r="K68" s="71"/>
    </row>
    <row r="69" spans="1:11" x14ac:dyDescent="0.3">
      <c r="A69" s="48"/>
      <c r="B69" s="49"/>
      <c r="C69" s="49"/>
      <c r="D69" s="49"/>
      <c r="E69" s="49"/>
      <c r="F69" s="49"/>
      <c r="G69" s="49"/>
      <c r="H69" s="49">
        <f>F69+G69</f>
        <v>0</v>
      </c>
      <c r="I69" s="49"/>
      <c r="J69" s="49"/>
      <c r="K69" s="49"/>
    </row>
    <row r="70" spans="1:11" x14ac:dyDescent="0.3">
      <c r="A70" s="58"/>
      <c r="B70" s="49"/>
      <c r="C70" s="49"/>
      <c r="D70" s="49"/>
      <c r="E70" s="49"/>
      <c r="F70" s="49"/>
      <c r="G70" s="49"/>
      <c r="H70" s="49">
        <f>F70+G70</f>
        <v>0</v>
      </c>
      <c r="I70" s="49"/>
      <c r="J70" s="49"/>
      <c r="K70" s="49"/>
    </row>
    <row r="71" spans="1:11" x14ac:dyDescent="0.3">
      <c r="A71" s="58"/>
      <c r="B71" s="83" t="s">
        <v>22</v>
      </c>
      <c r="C71" s="83"/>
      <c r="D71" s="83"/>
      <c r="E71" s="83"/>
      <c r="F71" s="87">
        <f t="shared" ref="F71:K71" si="27">SUM(F69:F70)</f>
        <v>0</v>
      </c>
      <c r="G71" s="87">
        <f t="shared" si="27"/>
        <v>0</v>
      </c>
      <c r="H71" s="87">
        <f t="shared" si="27"/>
        <v>0</v>
      </c>
      <c r="I71" s="87">
        <f t="shared" si="27"/>
        <v>0</v>
      </c>
      <c r="J71" s="87">
        <f t="shared" si="27"/>
        <v>0</v>
      </c>
      <c r="K71" s="87">
        <f t="shared" si="27"/>
        <v>0</v>
      </c>
    </row>
    <row r="72" spans="1:11" x14ac:dyDescent="0.3">
      <c r="A72" s="55"/>
      <c r="B72" s="58"/>
      <c r="C72" s="58"/>
      <c r="D72" s="58"/>
      <c r="E72" s="58"/>
      <c r="F72" s="58"/>
      <c r="G72" s="58"/>
      <c r="H72" s="97"/>
      <c r="I72" s="61"/>
      <c r="J72" s="60"/>
      <c r="K72" s="60"/>
    </row>
    <row r="73" spans="1:11" x14ac:dyDescent="0.3">
      <c r="A73" s="68" t="s">
        <v>97</v>
      </c>
      <c r="B73" s="68"/>
      <c r="C73" s="68"/>
      <c r="D73" s="68"/>
      <c r="E73" s="68"/>
      <c r="F73" s="68"/>
      <c r="G73" s="68"/>
      <c r="H73" s="70"/>
      <c r="I73" s="70"/>
      <c r="J73" s="71"/>
      <c r="K73" s="71"/>
    </row>
    <row r="74" spans="1:11" x14ac:dyDescent="0.3">
      <c r="A74" s="58"/>
      <c r="B74" s="58"/>
      <c r="C74" s="58"/>
      <c r="D74" s="58"/>
      <c r="E74" s="58"/>
      <c r="F74" s="58"/>
      <c r="G74" s="58"/>
      <c r="H74" s="72"/>
      <c r="I74" s="72"/>
      <c r="J74" s="54"/>
      <c r="K74" s="54"/>
    </row>
    <row r="75" spans="1:11" x14ac:dyDescent="0.3">
      <c r="A75" s="68" t="s">
        <v>62</v>
      </c>
      <c r="B75" s="68"/>
      <c r="C75" s="68"/>
      <c r="D75" s="68"/>
      <c r="E75" s="68"/>
      <c r="F75" s="68"/>
      <c r="G75" s="68"/>
      <c r="H75" s="70"/>
      <c r="I75" s="70"/>
      <c r="J75" s="71"/>
      <c r="K75" s="71"/>
    </row>
    <row r="76" spans="1:11" x14ac:dyDescent="0.3">
      <c r="A76" s="58"/>
      <c r="B76" s="49" t="s">
        <v>63</v>
      </c>
      <c r="C76" s="50">
        <v>200</v>
      </c>
      <c r="D76" s="49" t="s">
        <v>3</v>
      </c>
      <c r="E76" s="113">
        <f>(12*0.2)+(12*0.3)+(12*0.3)+(12*0.15)</f>
        <v>11.399999999999999</v>
      </c>
      <c r="F76" s="50">
        <f>C76*E76</f>
        <v>2279.9999999999995</v>
      </c>
      <c r="G76" s="50">
        <f>C76*((12*0.2)+(12*0.3)+(12*0.35)+(12*0.15)*(1.05))</f>
        <v>2418</v>
      </c>
      <c r="H76" s="50">
        <f t="shared" ref="H76:H84" si="28">F76+G76</f>
        <v>4698</v>
      </c>
      <c r="I76" s="50"/>
      <c r="J76" s="52">
        <f t="shared" ref="J76:J84" si="29">H76+I76</f>
        <v>4698</v>
      </c>
      <c r="K76" s="52">
        <f t="shared" ref="K76:K84" si="30">G76*1.05</f>
        <v>2538.9</v>
      </c>
    </row>
    <row r="77" spans="1:11" x14ac:dyDescent="0.3">
      <c r="A77" s="58"/>
      <c r="B77" s="49" t="s">
        <v>64</v>
      </c>
      <c r="C77" s="50">
        <v>5</v>
      </c>
      <c r="D77" s="49" t="s">
        <v>3</v>
      </c>
      <c r="E77" s="113">
        <f t="shared" ref="E77:E80" si="31">(12*0.2)+(12*0.3)+(12*0.3)+(12*0.15)</f>
        <v>11.399999999999999</v>
      </c>
      <c r="F77" s="50">
        <f t="shared" ref="F77:F80" si="32">C77*E77</f>
        <v>56.999999999999993</v>
      </c>
      <c r="G77" s="50">
        <f t="shared" ref="G77:G78" si="33">C77*((12*0.2)+(12*0.3)+(12*0.35)+(12*0.15)*(1.05))</f>
        <v>60.45</v>
      </c>
      <c r="H77" s="50">
        <f t="shared" si="28"/>
        <v>117.44999999999999</v>
      </c>
      <c r="I77" s="50"/>
      <c r="J77" s="52">
        <f t="shared" si="29"/>
        <v>117.44999999999999</v>
      </c>
      <c r="K77" s="52">
        <f t="shared" si="30"/>
        <v>63.472500000000004</v>
      </c>
    </row>
    <row r="78" spans="1:11" x14ac:dyDescent="0.3">
      <c r="A78" s="58"/>
      <c r="B78" s="49" t="s">
        <v>65</v>
      </c>
      <c r="C78" s="50">
        <v>50</v>
      </c>
      <c r="D78" s="49" t="s">
        <v>3</v>
      </c>
      <c r="E78" s="113">
        <f t="shared" si="31"/>
        <v>11.399999999999999</v>
      </c>
      <c r="F78" s="50">
        <f t="shared" si="32"/>
        <v>569.99999999999989</v>
      </c>
      <c r="G78" s="50">
        <f t="shared" si="33"/>
        <v>604.5</v>
      </c>
      <c r="H78" s="50">
        <f t="shared" si="28"/>
        <v>1174.5</v>
      </c>
      <c r="I78" s="50"/>
      <c r="J78" s="52">
        <f t="shared" si="29"/>
        <v>1174.5</v>
      </c>
      <c r="K78" s="52">
        <f t="shared" si="30"/>
        <v>634.72500000000002</v>
      </c>
    </row>
    <row r="79" spans="1:11" x14ac:dyDescent="0.3">
      <c r="A79" s="58"/>
      <c r="B79" s="49" t="s">
        <v>66</v>
      </c>
      <c r="C79" s="50">
        <v>859</v>
      </c>
      <c r="D79" s="49" t="s">
        <v>3</v>
      </c>
      <c r="E79" s="113">
        <f t="shared" si="31"/>
        <v>11.399999999999999</v>
      </c>
      <c r="F79" s="50">
        <f t="shared" si="32"/>
        <v>9792.5999999999985</v>
      </c>
      <c r="G79" s="50">
        <f>C79*((12*0.2)+(12*0.3)+(12*0.35)+(12*0.15)*(1.05))</f>
        <v>10385.31</v>
      </c>
      <c r="H79" s="50">
        <f t="shared" si="28"/>
        <v>20177.909999999996</v>
      </c>
      <c r="I79" s="50"/>
      <c r="J79" s="52">
        <f>H79+I79</f>
        <v>20177.909999999996</v>
      </c>
      <c r="K79" s="52">
        <f t="shared" si="30"/>
        <v>10904.575500000001</v>
      </c>
    </row>
    <row r="80" spans="1:11" x14ac:dyDescent="0.3">
      <c r="A80" s="58"/>
      <c r="B80" s="49" t="s">
        <v>67</v>
      </c>
      <c r="C80" s="50">
        <v>129</v>
      </c>
      <c r="D80" s="49" t="s">
        <v>3</v>
      </c>
      <c r="E80" s="113">
        <f t="shared" si="31"/>
        <v>11.399999999999999</v>
      </c>
      <c r="F80" s="50">
        <f t="shared" si="32"/>
        <v>1470.6</v>
      </c>
      <c r="G80" s="50">
        <f>C80*((12*0.2)+(12*0.3)+(12*0.35)+(12*0.15)*(1.05))</f>
        <v>1559.61</v>
      </c>
      <c r="H80" s="50">
        <f t="shared" si="28"/>
        <v>3030.21</v>
      </c>
      <c r="I80" s="50"/>
      <c r="J80" s="52">
        <f t="shared" si="29"/>
        <v>3030.21</v>
      </c>
      <c r="K80" s="52">
        <f t="shared" si="30"/>
        <v>1637.5905</v>
      </c>
    </row>
    <row r="81" spans="1:11" x14ac:dyDescent="0.3">
      <c r="A81" s="58"/>
      <c r="B81" s="49" t="s">
        <v>68</v>
      </c>
      <c r="C81" s="59">
        <v>6.4159999999999998E-4</v>
      </c>
      <c r="D81" s="49" t="s">
        <v>72</v>
      </c>
      <c r="E81" s="49" t="s">
        <v>72</v>
      </c>
      <c r="F81" s="50">
        <f>C81*(SUM(F82:F84)+SUM(F76:F80)+F18+F66+F54+F20)</f>
        <v>207.57392872</v>
      </c>
      <c r="G81" s="50">
        <f>C81*((SUM(G82:G84)+SUM(G76:G80)+G18+G66+G54+G20))</f>
        <v>211.43995849199999</v>
      </c>
      <c r="H81" s="50">
        <f t="shared" si="28"/>
        <v>419.01388721199999</v>
      </c>
      <c r="I81" s="50"/>
      <c r="J81" s="52">
        <f t="shared" si="29"/>
        <v>419.01388721199999</v>
      </c>
      <c r="K81" s="52">
        <f t="shared" si="30"/>
        <v>222.01195641659999</v>
      </c>
    </row>
    <row r="82" spans="1:11" x14ac:dyDescent="0.3">
      <c r="A82" s="58"/>
      <c r="B82" s="49" t="s">
        <v>69</v>
      </c>
      <c r="C82" s="50">
        <v>30</v>
      </c>
      <c r="D82" s="49" t="s">
        <v>17</v>
      </c>
      <c r="E82" s="49">
        <v>32</v>
      </c>
      <c r="F82" s="50">
        <f>C82*E82</f>
        <v>960</v>
      </c>
      <c r="G82" s="50">
        <f>C82*E82*(1.05)</f>
        <v>1008</v>
      </c>
      <c r="H82" s="50">
        <f t="shared" si="28"/>
        <v>1968</v>
      </c>
      <c r="I82" s="50"/>
      <c r="J82" s="52">
        <f t="shared" si="29"/>
        <v>1968</v>
      </c>
      <c r="K82" s="52">
        <f t="shared" si="30"/>
        <v>1058.4000000000001</v>
      </c>
    </row>
    <row r="83" spans="1:11" x14ac:dyDescent="0.3">
      <c r="A83" s="58"/>
      <c r="B83" s="49" t="s">
        <v>70</v>
      </c>
      <c r="C83" s="50">
        <v>23</v>
      </c>
      <c r="D83" s="49" t="s">
        <v>17</v>
      </c>
      <c r="E83" s="49">
        <v>32</v>
      </c>
      <c r="F83" s="50">
        <f>C83*E83</f>
        <v>736</v>
      </c>
      <c r="G83" s="50">
        <f>C83*E83*(1.05)</f>
        <v>772.80000000000007</v>
      </c>
      <c r="H83" s="50">
        <f t="shared" si="28"/>
        <v>1508.8000000000002</v>
      </c>
      <c r="I83" s="50"/>
      <c r="J83" s="52">
        <f t="shared" si="29"/>
        <v>1508.8000000000002</v>
      </c>
      <c r="K83" s="52">
        <f t="shared" si="30"/>
        <v>811.44</v>
      </c>
    </row>
    <row r="84" spans="1:11" x14ac:dyDescent="0.3">
      <c r="A84" s="58"/>
      <c r="B84" s="49" t="s">
        <v>71</v>
      </c>
      <c r="C84" s="50">
        <v>30</v>
      </c>
      <c r="D84" s="49" t="s">
        <v>17</v>
      </c>
      <c r="E84" s="49">
        <v>30</v>
      </c>
      <c r="F84" s="50">
        <f>C84*E84</f>
        <v>900</v>
      </c>
      <c r="G84" s="50">
        <f>C84*E84*(1.05)</f>
        <v>945</v>
      </c>
      <c r="H84" s="50">
        <f t="shared" si="28"/>
        <v>1845</v>
      </c>
      <c r="I84" s="50"/>
      <c r="J84" s="52">
        <f t="shared" si="29"/>
        <v>1845</v>
      </c>
      <c r="K84" s="52">
        <f t="shared" si="30"/>
        <v>992.25</v>
      </c>
    </row>
    <row r="85" spans="1:11" x14ac:dyDescent="0.3">
      <c r="A85" s="58"/>
      <c r="B85" s="83" t="s">
        <v>23</v>
      </c>
      <c r="C85" s="83"/>
      <c r="D85" s="83"/>
      <c r="E85" s="83"/>
      <c r="F85" s="87">
        <f>SUM(F76:F84)</f>
        <v>16973.773928719998</v>
      </c>
      <c r="G85" s="87">
        <f>SUM(G76:G84)</f>
        <v>17965.109958491998</v>
      </c>
      <c r="H85" s="87">
        <f t="shared" ref="H85:K85" si="34">SUM(H76:H84)</f>
        <v>34938.883887211996</v>
      </c>
      <c r="I85" s="87">
        <f t="shared" si="34"/>
        <v>0</v>
      </c>
      <c r="J85" s="87">
        <f>SUM(J76:J84)</f>
        <v>34938.883887211996</v>
      </c>
      <c r="K85" s="87">
        <f t="shared" si="34"/>
        <v>18863.365456416599</v>
      </c>
    </row>
    <row r="86" spans="1:11" x14ac:dyDescent="0.3">
      <c r="A86" s="60"/>
      <c r="B86" s="54"/>
      <c r="C86" s="60"/>
      <c r="D86" s="114"/>
      <c r="E86" s="114"/>
      <c r="F86" s="115"/>
      <c r="G86" s="115"/>
      <c r="H86" s="116"/>
      <c r="I86" s="61"/>
      <c r="J86" s="60"/>
      <c r="K86" s="60"/>
    </row>
    <row r="87" spans="1:11" x14ac:dyDescent="0.3">
      <c r="A87" s="117" t="s">
        <v>73</v>
      </c>
      <c r="B87" s="118"/>
      <c r="C87" s="118"/>
      <c r="D87" s="119"/>
      <c r="E87" s="119"/>
      <c r="F87" s="120">
        <f t="shared" ref="F87:K87" si="35">F85+F71+F66+F54+F20</f>
        <v>295733.02392872004</v>
      </c>
      <c r="G87" s="120">
        <f t="shared" si="35"/>
        <v>308079.997458492</v>
      </c>
      <c r="H87" s="120">
        <f t="shared" si="35"/>
        <v>603813.02138721198</v>
      </c>
      <c r="I87" s="120">
        <f t="shared" si="35"/>
        <v>8325</v>
      </c>
      <c r="J87" s="120">
        <f t="shared" si="35"/>
        <v>609114.02138721198</v>
      </c>
      <c r="K87" s="120">
        <f t="shared" si="35"/>
        <v>317398.1373314166</v>
      </c>
    </row>
    <row r="88" spans="1:11" x14ac:dyDescent="0.3">
      <c r="A88" s="60"/>
      <c r="B88" s="54"/>
      <c r="C88" s="60"/>
      <c r="D88" s="114"/>
      <c r="E88" s="114"/>
      <c r="F88" s="121"/>
      <c r="G88" s="121"/>
      <c r="H88" s="122"/>
      <c r="I88" s="123"/>
      <c r="J88" s="124"/>
      <c r="K88" s="124"/>
    </row>
    <row r="89" spans="1:11" x14ac:dyDescent="0.3">
      <c r="A89" s="68" t="s">
        <v>47</v>
      </c>
      <c r="B89" s="68"/>
      <c r="C89" s="68"/>
      <c r="D89" s="68"/>
      <c r="E89" s="68"/>
      <c r="F89" s="125">
        <f>F90</f>
        <v>38914.805874789228</v>
      </c>
      <c r="G89" s="125">
        <f t="shared" ref="G89:K89" si="36">G90</f>
        <v>41054.840520296042</v>
      </c>
      <c r="H89" s="125">
        <f t="shared" si="36"/>
        <v>79969.646395085234</v>
      </c>
      <c r="I89" s="125">
        <f t="shared" si="36"/>
        <v>0</v>
      </c>
      <c r="J89" s="125">
        <f>J90</f>
        <v>79969.646395085234</v>
      </c>
      <c r="K89" s="125">
        <f t="shared" si="36"/>
        <v>42366.852192310849</v>
      </c>
    </row>
    <row r="90" spans="1:11" x14ac:dyDescent="0.3">
      <c r="A90" s="58"/>
      <c r="B90" s="58" t="s">
        <v>54</v>
      </c>
      <c r="C90" s="126">
        <v>0.26390000000000002</v>
      </c>
      <c r="D90" s="58"/>
      <c r="E90" s="58"/>
      <c r="F90" s="127">
        <f>(F87-F79-F38)*$C$90</f>
        <v>38914.805874789228</v>
      </c>
      <c r="G90" s="127">
        <f>(G87-G79-G38)*$C$90</f>
        <v>41054.840520296042</v>
      </c>
      <c r="H90" s="127">
        <f>(H87-H79-H38)*$C$90</f>
        <v>79969.646395085234</v>
      </c>
      <c r="I90" s="127"/>
      <c r="J90" s="127">
        <f>(J87-J79-J38-(J66-H66))*$C$90</f>
        <v>79969.646395085234</v>
      </c>
      <c r="K90" s="127">
        <f>(K87-K79-K38)*$C$90</f>
        <v>42366.852192310849</v>
      </c>
    </row>
    <row r="91" spans="1:11" x14ac:dyDescent="0.3">
      <c r="A91" s="60"/>
      <c r="B91" s="54"/>
      <c r="C91" s="60"/>
      <c r="D91" s="114"/>
      <c r="E91" s="114"/>
      <c r="F91" s="121"/>
      <c r="G91" s="121"/>
      <c r="H91" s="122"/>
      <c r="I91" s="123"/>
      <c r="J91" s="124"/>
      <c r="K91" s="124"/>
    </row>
    <row r="92" spans="1:11" x14ac:dyDescent="0.3">
      <c r="A92" s="55"/>
      <c r="B92" s="58"/>
      <c r="C92" s="58"/>
      <c r="D92" s="58"/>
      <c r="E92" s="58"/>
      <c r="F92" s="127"/>
      <c r="G92" s="127"/>
      <c r="H92" s="123"/>
      <c r="I92" s="123"/>
      <c r="J92" s="128"/>
      <c r="K92" s="129"/>
    </row>
    <row r="93" spans="1:11" x14ac:dyDescent="0.3">
      <c r="A93" s="83" t="s">
        <v>11</v>
      </c>
      <c r="B93" s="83"/>
      <c r="C93" s="83"/>
      <c r="D93" s="83"/>
      <c r="E93" s="83"/>
      <c r="F93" s="125">
        <f>F87+F89</f>
        <v>334647.82980350929</v>
      </c>
      <c r="G93" s="125">
        <f>G87+G89</f>
        <v>349134.83797878807</v>
      </c>
      <c r="H93" s="125">
        <f>H87+H89</f>
        <v>683782.66778229724</v>
      </c>
      <c r="I93" s="125">
        <f t="shared" ref="I93:K93" si="37">I87+I89</f>
        <v>8325</v>
      </c>
      <c r="J93" s="125">
        <f t="shared" si="37"/>
        <v>689083.66778229724</v>
      </c>
      <c r="K93" s="125">
        <f t="shared" si="37"/>
        <v>359764.98952372745</v>
      </c>
    </row>
    <row r="94" spans="1:11" ht="16.2" x14ac:dyDescent="0.35">
      <c r="A94" s="130"/>
      <c r="B94" s="130"/>
      <c r="C94" s="130"/>
      <c r="D94" s="130"/>
      <c r="E94" s="131"/>
      <c r="F94" s="131"/>
      <c r="G94" s="132"/>
      <c r="H94" s="133"/>
      <c r="I94" s="134"/>
      <c r="J94" s="28"/>
    </row>
    <row r="95" spans="1:11" ht="16.2" x14ac:dyDescent="0.35">
      <c r="A95" s="135"/>
      <c r="B95" s="130"/>
      <c r="C95" s="130"/>
      <c r="D95" s="130"/>
      <c r="E95" s="130"/>
      <c r="F95" s="130"/>
      <c r="G95" s="130"/>
      <c r="H95" s="130"/>
      <c r="I95" s="130"/>
      <c r="J95" s="130"/>
      <c r="K95" s="130"/>
    </row>
    <row r="96" spans="1:11" ht="16.2" x14ac:dyDescent="0.35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</row>
    <row r="97" spans="1:11" ht="16.2" x14ac:dyDescent="0.35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</row>
    <row r="98" spans="1:11" ht="16.2" x14ac:dyDescent="0.35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</row>
    <row r="99" spans="1:11" ht="16.2" x14ac:dyDescent="0.35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</row>
    <row r="100" spans="1:11" ht="16.2" x14ac:dyDescent="0.35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</row>
    <row r="101" spans="1:11" ht="16.2" x14ac:dyDescent="0.35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</row>
    <row r="102" spans="1:11" ht="16.2" x14ac:dyDescent="0.35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</row>
    <row r="103" spans="1:11" ht="16.2" x14ac:dyDescent="0.35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</row>
    <row r="104" spans="1:11" ht="16.2" x14ac:dyDescent="0.35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</row>
    <row r="105" spans="1:11" ht="16.2" x14ac:dyDescent="0.35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</row>
    <row r="106" spans="1:11" ht="16.2" x14ac:dyDescent="0.35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</row>
    <row r="107" spans="1:11" ht="16.2" x14ac:dyDescent="0.35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</row>
    <row r="108" spans="1:11" ht="16.2" x14ac:dyDescent="0.35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</row>
    <row r="109" spans="1:11" ht="16.2" x14ac:dyDescent="0.35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</row>
    <row r="110" spans="1:11" ht="16.2" x14ac:dyDescent="0.35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</row>
    <row r="111" spans="1:11" ht="16.2" x14ac:dyDescent="0.35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</row>
    <row r="112" spans="1:11" ht="16.2" x14ac:dyDescent="0.35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</row>
    <row r="113" spans="1:11" ht="16.2" x14ac:dyDescent="0.35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</row>
    <row r="114" spans="1:11" ht="16.2" x14ac:dyDescent="0.35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</row>
    <row r="115" spans="1:11" ht="16.2" x14ac:dyDescent="0.35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</row>
    <row r="116" spans="1:11" ht="16.2" x14ac:dyDescent="0.35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</row>
    <row r="117" spans="1:11" ht="16.2" x14ac:dyDescent="0.35">
      <c r="A117" s="130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</row>
    <row r="118" spans="1:11" ht="16.2" x14ac:dyDescent="0.35">
      <c r="A118" s="130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</row>
    <row r="119" spans="1:11" ht="16.2" x14ac:dyDescent="0.35">
      <c r="A119" s="130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</row>
    <row r="120" spans="1:11" ht="16.2" x14ac:dyDescent="0.35">
      <c r="A120" s="130"/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</row>
    <row r="121" spans="1:11" ht="16.2" x14ac:dyDescent="0.35">
      <c r="A121" s="130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</row>
    <row r="122" spans="1:11" ht="16.2" x14ac:dyDescent="0.35">
      <c r="A122" s="130"/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</row>
    <row r="123" spans="1:11" ht="16.2" x14ac:dyDescent="0.35">
      <c r="A123" s="130"/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</row>
    <row r="124" spans="1:11" ht="16.2" x14ac:dyDescent="0.35">
      <c r="A124" s="130"/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</row>
    <row r="125" spans="1:11" ht="16.2" x14ac:dyDescent="0.35">
      <c r="A125" s="130"/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</row>
    <row r="126" spans="1:11" ht="16.2" x14ac:dyDescent="0.35">
      <c r="A126" s="130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</row>
    <row r="127" spans="1:11" ht="16.2" x14ac:dyDescent="0.35">
      <c r="A127" s="130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</row>
    <row r="128" spans="1:11" ht="16.2" x14ac:dyDescent="0.35">
      <c r="A128" s="130"/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</row>
    <row r="129" spans="1:11" ht="16.2" x14ac:dyDescent="0.35">
      <c r="A129" s="130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</row>
    <row r="130" spans="1:11" ht="16.2" x14ac:dyDescent="0.35">
      <c r="A130" s="130"/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</row>
    <row r="131" spans="1:11" ht="16.2" x14ac:dyDescent="0.35">
      <c r="A131" s="130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</row>
    <row r="132" spans="1:11" ht="16.2" x14ac:dyDescent="0.35">
      <c r="A132" s="130"/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</row>
    <row r="133" spans="1:11" ht="16.2" x14ac:dyDescent="0.35">
      <c r="A133" s="130"/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</row>
    <row r="134" spans="1:11" ht="16.2" x14ac:dyDescent="0.35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</row>
    <row r="135" spans="1:11" ht="16.2" x14ac:dyDescent="0.35">
      <c r="A135" s="130"/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</row>
    <row r="136" spans="1:11" ht="16.2" x14ac:dyDescent="0.35">
      <c r="A136" s="130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</row>
    <row r="137" spans="1:11" ht="16.2" x14ac:dyDescent="0.35">
      <c r="A137" s="130"/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</row>
    <row r="138" spans="1:11" ht="16.2" x14ac:dyDescent="0.35">
      <c r="A138" s="130"/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</row>
    <row r="139" spans="1:11" ht="16.2" x14ac:dyDescent="0.35">
      <c r="A139" s="130"/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</row>
    <row r="140" spans="1:11" ht="16.2" x14ac:dyDescent="0.35">
      <c r="A140" s="130"/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</row>
    <row r="141" spans="1:11" ht="16.2" x14ac:dyDescent="0.35">
      <c r="A141" s="130"/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</row>
    <row r="142" spans="1:11" ht="16.2" x14ac:dyDescent="0.35">
      <c r="A142" s="130"/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</row>
    <row r="143" spans="1:11" ht="16.2" x14ac:dyDescent="0.35">
      <c r="A143" s="130"/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</row>
    <row r="144" spans="1:11" ht="16.2" x14ac:dyDescent="0.35">
      <c r="A144" s="130"/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</row>
    <row r="145" spans="1:11" ht="16.2" x14ac:dyDescent="0.35">
      <c r="A145" s="130"/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</row>
    <row r="146" spans="1:11" ht="16.2" x14ac:dyDescent="0.35">
      <c r="A146" s="130"/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</row>
    <row r="147" spans="1:11" ht="16.2" x14ac:dyDescent="0.35">
      <c r="A147" s="130"/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</row>
    <row r="148" spans="1:11" ht="16.2" x14ac:dyDescent="0.35">
      <c r="A148" s="130"/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</row>
    <row r="149" spans="1:11" ht="16.2" x14ac:dyDescent="0.35">
      <c r="A149" s="130"/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</row>
    <row r="150" spans="1:11" ht="16.2" x14ac:dyDescent="0.35">
      <c r="A150" s="130"/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</row>
    <row r="151" spans="1:11" ht="16.2" x14ac:dyDescent="0.35">
      <c r="A151" s="130"/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</row>
    <row r="152" spans="1:11" ht="16.2" x14ac:dyDescent="0.35">
      <c r="A152" s="130"/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</row>
    <row r="153" spans="1:11" ht="16.2" x14ac:dyDescent="0.35">
      <c r="A153" s="130"/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</row>
    <row r="154" spans="1:11" ht="16.2" x14ac:dyDescent="0.35">
      <c r="A154" s="130"/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</row>
    <row r="155" spans="1:11" ht="16.2" x14ac:dyDescent="0.35">
      <c r="A155" s="130"/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</row>
    <row r="156" spans="1:11" ht="16.2" x14ac:dyDescent="0.35">
      <c r="A156" s="130"/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</row>
    <row r="157" spans="1:11" ht="16.2" x14ac:dyDescent="0.35">
      <c r="A157" s="130"/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</row>
    <row r="158" spans="1:11" ht="16.2" x14ac:dyDescent="0.35">
      <c r="A158" s="130"/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</row>
    <row r="159" spans="1:11" ht="16.2" x14ac:dyDescent="0.35">
      <c r="A159" s="130"/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</row>
    <row r="160" spans="1:11" ht="16.2" x14ac:dyDescent="0.35">
      <c r="A160" s="130"/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</row>
    <row r="161" spans="1:11" ht="16.2" x14ac:dyDescent="0.35">
      <c r="A161" s="130"/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</row>
    <row r="162" spans="1:11" ht="16.2" x14ac:dyDescent="0.35">
      <c r="A162" s="130"/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</row>
    <row r="163" spans="1:11" ht="16.2" x14ac:dyDescent="0.35">
      <c r="A163" s="130"/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</row>
    <row r="164" spans="1:11" ht="16.2" x14ac:dyDescent="0.35">
      <c r="A164" s="130"/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</row>
    <row r="165" spans="1:11" ht="16.2" x14ac:dyDescent="0.35">
      <c r="A165" s="130"/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</row>
    <row r="166" spans="1:11" ht="16.2" x14ac:dyDescent="0.35">
      <c r="A166" s="130"/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</row>
    <row r="167" spans="1:11" ht="16.2" x14ac:dyDescent="0.35">
      <c r="A167" s="130"/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</row>
    <row r="168" spans="1:11" ht="16.2" x14ac:dyDescent="0.35">
      <c r="A168" s="130"/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</row>
    <row r="169" spans="1:11" ht="16.2" x14ac:dyDescent="0.35">
      <c r="A169" s="130"/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</row>
    <row r="170" spans="1:11" ht="16.2" x14ac:dyDescent="0.35">
      <c r="A170" s="130"/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</row>
    <row r="171" spans="1:11" ht="16.2" x14ac:dyDescent="0.35">
      <c r="A171" s="130"/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</row>
    <row r="172" spans="1:11" ht="16.2" x14ac:dyDescent="0.35">
      <c r="A172" s="130"/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</row>
    <row r="173" spans="1:11" ht="16.2" x14ac:dyDescent="0.35">
      <c r="A173" s="130"/>
      <c r="B173" s="130"/>
      <c r="C173" s="130"/>
      <c r="D173" s="130"/>
      <c r="E173" s="130"/>
      <c r="F173" s="130"/>
      <c r="G173" s="130"/>
      <c r="H173" s="130"/>
      <c r="I173" s="130"/>
      <c r="J173" s="130"/>
      <c r="K173" s="130"/>
    </row>
    <row r="174" spans="1:11" ht="16.2" x14ac:dyDescent="0.35">
      <c r="A174" s="130"/>
      <c r="B174" s="130"/>
      <c r="C174" s="130"/>
      <c r="D174" s="130"/>
      <c r="E174" s="130"/>
      <c r="F174" s="130"/>
      <c r="G174" s="130"/>
      <c r="H174" s="130"/>
      <c r="I174" s="130"/>
      <c r="J174" s="130"/>
      <c r="K174" s="130"/>
    </row>
    <row r="175" spans="1:11" ht="16.2" x14ac:dyDescent="0.35">
      <c r="A175" s="130"/>
      <c r="B175" s="130"/>
      <c r="C175" s="130"/>
      <c r="D175" s="130"/>
      <c r="E175" s="130"/>
      <c r="F175" s="130"/>
      <c r="G175" s="130"/>
      <c r="H175" s="130"/>
      <c r="I175" s="130"/>
      <c r="J175" s="130"/>
      <c r="K175" s="130"/>
    </row>
    <row r="176" spans="1:11" ht="16.2" x14ac:dyDescent="0.35">
      <c r="A176" s="130"/>
      <c r="B176" s="130"/>
      <c r="C176" s="130"/>
      <c r="D176" s="130"/>
      <c r="E176" s="130"/>
      <c r="F176" s="130"/>
      <c r="G176" s="130"/>
      <c r="H176" s="130"/>
      <c r="I176" s="130"/>
      <c r="J176" s="130"/>
      <c r="K176" s="130"/>
    </row>
    <row r="177" spans="1:11" ht="16.2" x14ac:dyDescent="0.35">
      <c r="A177" s="130"/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</row>
    <row r="178" spans="1:11" ht="16.2" x14ac:dyDescent="0.35">
      <c r="A178" s="130"/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</row>
    <row r="179" spans="1:11" ht="16.2" x14ac:dyDescent="0.35">
      <c r="A179" s="130"/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</row>
    <row r="180" spans="1:11" ht="16.2" x14ac:dyDescent="0.35">
      <c r="A180" s="130"/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</row>
    <row r="181" spans="1:11" ht="16.2" x14ac:dyDescent="0.35">
      <c r="A181" s="130"/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</row>
    <row r="182" spans="1:11" ht="16.2" x14ac:dyDescent="0.35">
      <c r="A182" s="130"/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</row>
    <row r="183" spans="1:11" ht="16.2" x14ac:dyDescent="0.35">
      <c r="A183" s="130"/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</row>
    <row r="184" spans="1:11" ht="16.2" x14ac:dyDescent="0.35">
      <c r="A184" s="130"/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</row>
    <row r="185" spans="1:11" ht="16.2" x14ac:dyDescent="0.35">
      <c r="A185" s="130"/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</row>
    <row r="186" spans="1:11" ht="16.2" x14ac:dyDescent="0.35">
      <c r="A186" s="130"/>
      <c r="B186" s="130"/>
      <c r="C186" s="130"/>
      <c r="D186" s="130"/>
      <c r="E186" s="130"/>
      <c r="F186" s="130"/>
      <c r="G186" s="130"/>
      <c r="H186" s="130"/>
      <c r="I186" s="130"/>
      <c r="J186" s="130"/>
      <c r="K186" s="130"/>
    </row>
    <row r="187" spans="1:11" ht="16.2" x14ac:dyDescent="0.35">
      <c r="A187" s="130"/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</row>
    <row r="188" spans="1:11" ht="16.2" x14ac:dyDescent="0.35">
      <c r="A188" s="130"/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</row>
    <row r="189" spans="1:11" ht="16.2" x14ac:dyDescent="0.35">
      <c r="A189" s="130"/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</row>
    <row r="190" spans="1:11" ht="16.2" x14ac:dyDescent="0.35">
      <c r="A190" s="130"/>
      <c r="B190" s="130"/>
      <c r="C190" s="130"/>
      <c r="D190" s="130"/>
      <c r="E190" s="130"/>
      <c r="F190" s="130"/>
      <c r="G190" s="130"/>
      <c r="H190" s="130"/>
      <c r="I190" s="130"/>
      <c r="J190" s="130"/>
      <c r="K190" s="130"/>
    </row>
    <row r="191" spans="1:11" ht="16.2" x14ac:dyDescent="0.35">
      <c r="A191" s="130"/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</row>
    <row r="192" spans="1:11" ht="16.2" x14ac:dyDescent="0.35">
      <c r="A192" s="130"/>
      <c r="B192" s="130"/>
      <c r="C192" s="130"/>
      <c r="D192" s="130"/>
      <c r="E192" s="130"/>
      <c r="F192" s="130"/>
      <c r="G192" s="130"/>
      <c r="H192" s="130"/>
      <c r="I192" s="130"/>
      <c r="J192" s="130"/>
      <c r="K192" s="130"/>
    </row>
    <row r="193" spans="1:11" ht="16.2" x14ac:dyDescent="0.35">
      <c r="A193" s="130"/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</row>
    <row r="194" spans="1:11" ht="16.2" x14ac:dyDescent="0.35">
      <c r="A194" s="130"/>
      <c r="B194" s="130"/>
      <c r="C194" s="130"/>
      <c r="D194" s="130"/>
      <c r="E194" s="130"/>
      <c r="F194" s="130"/>
      <c r="G194" s="130"/>
      <c r="H194" s="130"/>
      <c r="I194" s="130"/>
      <c r="J194" s="130"/>
      <c r="K194" s="130"/>
    </row>
    <row r="195" spans="1:11" ht="16.2" x14ac:dyDescent="0.35">
      <c r="A195" s="130"/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</row>
    <row r="196" spans="1:11" ht="16.2" x14ac:dyDescent="0.35">
      <c r="A196" s="130"/>
      <c r="B196" s="130"/>
      <c r="C196" s="130"/>
      <c r="D196" s="130"/>
      <c r="E196" s="130"/>
      <c r="F196" s="130"/>
      <c r="G196" s="130"/>
      <c r="H196" s="130"/>
      <c r="I196" s="130"/>
      <c r="J196" s="130"/>
      <c r="K196" s="130"/>
    </row>
    <row r="197" spans="1:11" ht="16.2" x14ac:dyDescent="0.35">
      <c r="A197" s="130"/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</row>
    <row r="198" spans="1:11" ht="16.2" x14ac:dyDescent="0.35">
      <c r="A198" s="130"/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</row>
    <row r="199" spans="1:11" ht="16.2" x14ac:dyDescent="0.35">
      <c r="A199" s="130"/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</row>
    <row r="200" spans="1:11" ht="16.2" x14ac:dyDescent="0.35">
      <c r="A200" s="130"/>
      <c r="B200" s="130"/>
      <c r="C200" s="130"/>
      <c r="D200" s="130"/>
      <c r="E200" s="130"/>
      <c r="F200" s="130"/>
      <c r="G200" s="130"/>
      <c r="H200" s="130"/>
      <c r="I200" s="130"/>
      <c r="J200" s="130"/>
      <c r="K200" s="130"/>
    </row>
    <row r="201" spans="1:11" ht="16.2" x14ac:dyDescent="0.35">
      <c r="A201" s="130"/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</row>
    <row r="202" spans="1:11" ht="16.2" x14ac:dyDescent="0.35">
      <c r="A202" s="130"/>
      <c r="B202" s="130"/>
      <c r="C202" s="130"/>
      <c r="D202" s="130"/>
      <c r="E202" s="130"/>
      <c r="F202" s="130"/>
      <c r="G202" s="130"/>
      <c r="H202" s="130"/>
      <c r="I202" s="130"/>
      <c r="J202" s="130"/>
      <c r="K202" s="130"/>
    </row>
    <row r="203" spans="1:11" ht="16.2" x14ac:dyDescent="0.35">
      <c r="A203" s="130"/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</row>
    <row r="204" spans="1:11" ht="16.2" x14ac:dyDescent="0.35">
      <c r="A204" s="130"/>
      <c r="B204" s="130"/>
      <c r="C204" s="130"/>
      <c r="D204" s="130"/>
      <c r="E204" s="130"/>
      <c r="F204" s="130"/>
      <c r="G204" s="130"/>
      <c r="H204" s="130"/>
      <c r="I204" s="130"/>
      <c r="J204" s="130"/>
      <c r="K204" s="130"/>
    </row>
    <row r="205" spans="1:11" ht="16.2" x14ac:dyDescent="0.35">
      <c r="A205" s="130"/>
      <c r="B205" s="130"/>
      <c r="C205" s="130"/>
      <c r="D205" s="130"/>
      <c r="E205" s="130"/>
      <c r="F205" s="130"/>
      <c r="G205" s="130"/>
      <c r="H205" s="130"/>
      <c r="I205" s="130"/>
      <c r="J205" s="130"/>
      <c r="K205" s="130"/>
    </row>
    <row r="206" spans="1:11" ht="16.2" x14ac:dyDescent="0.35">
      <c r="A206" s="130"/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</row>
    <row r="207" spans="1:11" ht="16.2" x14ac:dyDescent="0.35">
      <c r="A207" s="130"/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</row>
    <row r="208" spans="1:11" ht="16.2" x14ac:dyDescent="0.35">
      <c r="A208" s="130"/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</row>
    <row r="209" spans="1:11" ht="16.2" x14ac:dyDescent="0.35">
      <c r="A209" s="130"/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</row>
    <row r="210" spans="1:11" ht="16.2" x14ac:dyDescent="0.35">
      <c r="A210" s="130"/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</row>
    <row r="211" spans="1:11" ht="16.2" x14ac:dyDescent="0.35">
      <c r="A211" s="130"/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</row>
    <row r="212" spans="1:11" ht="16.2" x14ac:dyDescent="0.35">
      <c r="A212" s="130"/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</row>
    <row r="213" spans="1:11" ht="16.2" x14ac:dyDescent="0.35">
      <c r="A213" s="130"/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</row>
    <row r="214" spans="1:11" ht="16.2" x14ac:dyDescent="0.35">
      <c r="A214" s="130"/>
      <c r="B214" s="130"/>
      <c r="C214" s="130"/>
      <c r="D214" s="130"/>
      <c r="E214" s="130"/>
      <c r="F214" s="130"/>
      <c r="G214" s="130"/>
      <c r="H214" s="130"/>
      <c r="I214" s="130"/>
      <c r="J214" s="130"/>
      <c r="K214" s="130"/>
    </row>
    <row r="215" spans="1:11" ht="16.2" x14ac:dyDescent="0.35">
      <c r="A215" s="130"/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</row>
    <row r="216" spans="1:11" ht="16.2" x14ac:dyDescent="0.35">
      <c r="A216" s="130"/>
      <c r="B216" s="130"/>
      <c r="C216" s="130"/>
      <c r="D216" s="130"/>
      <c r="E216" s="130"/>
      <c r="F216" s="130"/>
      <c r="G216" s="130"/>
      <c r="H216" s="130"/>
      <c r="I216" s="130"/>
      <c r="J216" s="130"/>
      <c r="K216" s="130"/>
    </row>
    <row r="217" spans="1:11" ht="16.2" x14ac:dyDescent="0.35">
      <c r="A217" s="130"/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</row>
    <row r="218" spans="1:11" ht="16.2" x14ac:dyDescent="0.35">
      <c r="A218" s="130"/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</row>
    <row r="219" spans="1:11" ht="16.2" x14ac:dyDescent="0.35">
      <c r="A219" s="130"/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</row>
    <row r="220" spans="1:11" ht="16.2" x14ac:dyDescent="0.35">
      <c r="A220" s="130"/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</row>
    <row r="221" spans="1:11" ht="16.2" x14ac:dyDescent="0.35">
      <c r="A221" s="130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</row>
    <row r="222" spans="1:11" ht="16.2" x14ac:dyDescent="0.35">
      <c r="A222" s="130"/>
      <c r="B222" s="130"/>
      <c r="C222" s="130"/>
      <c r="D222" s="130"/>
      <c r="E222" s="130"/>
      <c r="F222" s="130"/>
      <c r="G222" s="130"/>
      <c r="H222" s="130"/>
      <c r="I222" s="130"/>
      <c r="J222" s="130"/>
      <c r="K222" s="130"/>
    </row>
    <row r="223" spans="1:11" ht="16.2" x14ac:dyDescent="0.35">
      <c r="A223" s="130"/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</row>
    <row r="224" spans="1:11" ht="16.2" x14ac:dyDescent="0.35">
      <c r="A224" s="130"/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</row>
    <row r="225" spans="1:11" ht="16.2" x14ac:dyDescent="0.35">
      <c r="A225" s="130"/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</row>
    <row r="226" spans="1:11" ht="16.2" x14ac:dyDescent="0.35">
      <c r="A226" s="130"/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</row>
    <row r="227" spans="1:11" ht="16.2" x14ac:dyDescent="0.35">
      <c r="A227" s="130"/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</row>
    <row r="228" spans="1:11" ht="16.2" x14ac:dyDescent="0.35">
      <c r="A228" s="130"/>
      <c r="B228" s="130"/>
      <c r="C228" s="130"/>
      <c r="D228" s="130"/>
      <c r="E228" s="130"/>
      <c r="F228" s="130"/>
      <c r="G228" s="130"/>
      <c r="H228" s="130"/>
      <c r="I228" s="130"/>
      <c r="J228" s="130"/>
      <c r="K228" s="130"/>
    </row>
    <row r="229" spans="1:11" ht="16.2" x14ac:dyDescent="0.35">
      <c r="A229" s="130"/>
      <c r="B229" s="130"/>
      <c r="C229" s="130"/>
      <c r="D229" s="130"/>
      <c r="E229" s="130"/>
      <c r="F229" s="130"/>
      <c r="G229" s="130"/>
      <c r="H229" s="130"/>
      <c r="I229" s="130"/>
      <c r="J229" s="130"/>
      <c r="K229" s="130"/>
    </row>
    <row r="230" spans="1:11" ht="16.2" x14ac:dyDescent="0.35">
      <c r="A230" s="130"/>
      <c r="B230" s="130"/>
      <c r="C230" s="130"/>
      <c r="D230" s="130"/>
      <c r="E230" s="130"/>
      <c r="F230" s="130"/>
      <c r="G230" s="130"/>
      <c r="H230" s="130"/>
      <c r="I230" s="130"/>
      <c r="J230" s="130"/>
      <c r="K230" s="130"/>
    </row>
    <row r="231" spans="1:11" ht="16.2" x14ac:dyDescent="0.35">
      <c r="A231" s="130"/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</row>
    <row r="232" spans="1:11" ht="16.2" x14ac:dyDescent="0.35">
      <c r="A232" s="130"/>
      <c r="B232" s="130"/>
      <c r="C232" s="130"/>
      <c r="D232" s="130"/>
      <c r="E232" s="130"/>
      <c r="F232" s="130"/>
      <c r="G232" s="130"/>
      <c r="H232" s="130"/>
      <c r="I232" s="130"/>
      <c r="J232" s="130"/>
      <c r="K232" s="130"/>
    </row>
    <row r="233" spans="1:11" ht="16.2" x14ac:dyDescent="0.35">
      <c r="A233" s="130"/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</row>
    <row r="234" spans="1:11" ht="16.2" x14ac:dyDescent="0.35">
      <c r="A234" s="130"/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</row>
    <row r="235" spans="1:11" ht="16.2" x14ac:dyDescent="0.35">
      <c r="A235" s="130"/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</row>
    <row r="236" spans="1:11" ht="16.2" x14ac:dyDescent="0.35">
      <c r="A236" s="130"/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</row>
    <row r="237" spans="1:11" ht="16.2" x14ac:dyDescent="0.35">
      <c r="A237" s="130"/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</row>
    <row r="238" spans="1:11" ht="16.2" x14ac:dyDescent="0.35">
      <c r="A238" s="130"/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</row>
    <row r="239" spans="1:11" ht="16.2" x14ac:dyDescent="0.35">
      <c r="A239" s="130"/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</row>
    <row r="240" spans="1:11" ht="16.2" x14ac:dyDescent="0.35">
      <c r="A240" s="130"/>
      <c r="B240" s="130"/>
      <c r="C240" s="130"/>
      <c r="D240" s="130"/>
      <c r="E240" s="130"/>
      <c r="F240" s="130"/>
      <c r="G240" s="130"/>
      <c r="H240" s="130"/>
      <c r="I240" s="130"/>
      <c r="J240" s="130"/>
      <c r="K240" s="130"/>
    </row>
    <row r="241" spans="1:11" ht="16.2" x14ac:dyDescent="0.35">
      <c r="A241" s="130"/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</row>
    <row r="242" spans="1:11" ht="16.2" x14ac:dyDescent="0.35">
      <c r="A242" s="130"/>
      <c r="B242" s="130"/>
      <c r="C242" s="130"/>
      <c r="D242" s="130"/>
      <c r="E242" s="130"/>
      <c r="F242" s="130"/>
      <c r="G242" s="130"/>
      <c r="H242" s="130"/>
      <c r="I242" s="130"/>
      <c r="J242" s="130"/>
      <c r="K242" s="130"/>
    </row>
    <row r="243" spans="1:11" ht="16.2" x14ac:dyDescent="0.35">
      <c r="A243" s="130"/>
      <c r="B243" s="130"/>
      <c r="C243" s="130"/>
      <c r="D243" s="130"/>
      <c r="E243" s="130"/>
      <c r="F243" s="130"/>
      <c r="G243" s="130"/>
      <c r="H243" s="130"/>
      <c r="I243" s="130"/>
      <c r="J243" s="130"/>
      <c r="K243" s="130"/>
    </row>
    <row r="244" spans="1:11" ht="16.2" x14ac:dyDescent="0.35">
      <c r="A244" s="130"/>
      <c r="B244" s="130"/>
      <c r="C244" s="130"/>
      <c r="D244" s="130"/>
      <c r="E244" s="130"/>
      <c r="F244" s="130"/>
      <c r="G244" s="130"/>
      <c r="H244" s="130"/>
      <c r="I244" s="130"/>
      <c r="J244" s="130"/>
      <c r="K244" s="130"/>
    </row>
    <row r="245" spans="1:11" ht="16.2" x14ac:dyDescent="0.35">
      <c r="A245" s="130"/>
      <c r="B245" s="130"/>
      <c r="C245" s="130"/>
      <c r="D245" s="130"/>
      <c r="E245" s="130"/>
      <c r="F245" s="130"/>
      <c r="G245" s="130"/>
      <c r="H245" s="130"/>
      <c r="I245" s="130"/>
      <c r="J245" s="130"/>
      <c r="K245" s="130"/>
    </row>
    <row r="246" spans="1:11" ht="16.2" x14ac:dyDescent="0.35">
      <c r="A246" s="130"/>
      <c r="B246" s="130"/>
      <c r="C246" s="130"/>
      <c r="D246" s="130"/>
      <c r="E246" s="130"/>
      <c r="F246" s="130"/>
      <c r="G246" s="130"/>
      <c r="H246" s="130"/>
      <c r="I246" s="130"/>
      <c r="J246" s="130"/>
      <c r="K246" s="130"/>
    </row>
    <row r="247" spans="1:11" ht="16.2" x14ac:dyDescent="0.35">
      <c r="A247" s="130"/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</row>
    <row r="248" spans="1:11" ht="16.2" x14ac:dyDescent="0.35">
      <c r="A248" s="130"/>
      <c r="B248" s="130"/>
      <c r="C248" s="130"/>
      <c r="D248" s="130"/>
      <c r="E248" s="130"/>
      <c r="F248" s="130"/>
      <c r="G248" s="130"/>
      <c r="H248" s="130"/>
      <c r="I248" s="130"/>
      <c r="J248" s="130"/>
      <c r="K248" s="130"/>
    </row>
    <row r="249" spans="1:11" ht="16.2" x14ac:dyDescent="0.35">
      <c r="A249" s="130"/>
      <c r="B249" s="130"/>
      <c r="C249" s="130"/>
      <c r="D249" s="130"/>
      <c r="E249" s="130"/>
      <c r="F249" s="130"/>
      <c r="G249" s="130"/>
      <c r="H249" s="130"/>
      <c r="I249" s="130"/>
      <c r="J249" s="130"/>
      <c r="K249" s="130"/>
    </row>
    <row r="250" spans="1:11" ht="16.2" x14ac:dyDescent="0.35">
      <c r="A250" s="130"/>
      <c r="B250" s="130"/>
      <c r="C250" s="130"/>
      <c r="D250" s="130"/>
      <c r="E250" s="130"/>
      <c r="F250" s="130"/>
      <c r="G250" s="130"/>
      <c r="H250" s="130"/>
      <c r="I250" s="130"/>
      <c r="J250" s="130"/>
      <c r="K250" s="130"/>
    </row>
    <row r="251" spans="1:11" ht="16.2" x14ac:dyDescent="0.35">
      <c r="A251" s="130"/>
      <c r="B251" s="130"/>
      <c r="C251" s="130"/>
      <c r="D251" s="130"/>
      <c r="E251" s="130"/>
      <c r="F251" s="130"/>
      <c r="G251" s="130"/>
      <c r="H251" s="130"/>
      <c r="I251" s="130"/>
      <c r="J251" s="130"/>
      <c r="K251" s="130"/>
    </row>
    <row r="252" spans="1:11" ht="16.2" x14ac:dyDescent="0.35">
      <c r="A252" s="130"/>
      <c r="B252" s="130"/>
      <c r="C252" s="130"/>
      <c r="D252" s="130"/>
      <c r="E252" s="130"/>
      <c r="F252" s="130"/>
      <c r="G252" s="130"/>
      <c r="H252" s="130"/>
      <c r="I252" s="130"/>
      <c r="J252" s="130"/>
      <c r="K252" s="130"/>
    </row>
    <row r="253" spans="1:11" ht="16.2" x14ac:dyDescent="0.35">
      <c r="A253" s="130"/>
      <c r="B253" s="130"/>
      <c r="C253" s="130"/>
      <c r="D253" s="130"/>
      <c r="E253" s="130"/>
      <c r="F253" s="130"/>
      <c r="G253" s="130"/>
      <c r="H253" s="130"/>
      <c r="I253" s="130"/>
      <c r="J253" s="130"/>
      <c r="K253" s="130"/>
    </row>
    <row r="254" spans="1:11" ht="16.2" x14ac:dyDescent="0.35">
      <c r="A254" s="130"/>
      <c r="B254" s="130"/>
      <c r="C254" s="130"/>
      <c r="D254" s="130"/>
      <c r="E254" s="130"/>
      <c r="F254" s="130"/>
      <c r="G254" s="130"/>
      <c r="H254" s="130"/>
      <c r="I254" s="130"/>
      <c r="J254" s="130"/>
      <c r="K254" s="130"/>
    </row>
    <row r="255" spans="1:11" ht="16.2" x14ac:dyDescent="0.35">
      <c r="A255" s="130"/>
      <c r="B255" s="130"/>
      <c r="C255" s="130"/>
      <c r="D255" s="130"/>
      <c r="E255" s="130"/>
      <c r="F255" s="130"/>
      <c r="G255" s="130"/>
      <c r="H255" s="130"/>
      <c r="I255" s="130"/>
      <c r="J255" s="130"/>
      <c r="K255" s="130"/>
    </row>
    <row r="256" spans="1:11" ht="16.2" x14ac:dyDescent="0.35">
      <c r="A256" s="130"/>
      <c r="B256" s="130"/>
      <c r="C256" s="130"/>
      <c r="D256" s="130"/>
      <c r="E256" s="130"/>
      <c r="F256" s="130"/>
      <c r="G256" s="130"/>
      <c r="H256" s="130"/>
      <c r="I256" s="130"/>
      <c r="J256" s="130"/>
      <c r="K256" s="130"/>
    </row>
    <row r="257" spans="1:11" ht="16.2" x14ac:dyDescent="0.35">
      <c r="A257" s="130"/>
      <c r="B257" s="130"/>
      <c r="C257" s="130"/>
      <c r="D257" s="130"/>
      <c r="E257" s="130"/>
      <c r="F257" s="130"/>
      <c r="G257" s="130"/>
      <c r="H257" s="130"/>
      <c r="I257" s="130"/>
      <c r="J257" s="130"/>
      <c r="K257" s="130"/>
    </row>
    <row r="258" spans="1:11" ht="16.2" x14ac:dyDescent="0.35">
      <c r="A258" s="130"/>
      <c r="B258" s="130"/>
      <c r="C258" s="130"/>
      <c r="D258" s="130"/>
      <c r="E258" s="130"/>
      <c r="F258" s="130"/>
      <c r="G258" s="130"/>
      <c r="H258" s="130"/>
      <c r="I258" s="130"/>
      <c r="J258" s="130"/>
      <c r="K258" s="130"/>
    </row>
    <row r="259" spans="1:11" ht="16.2" x14ac:dyDescent="0.35">
      <c r="A259" s="130"/>
      <c r="B259" s="130"/>
      <c r="C259" s="130"/>
      <c r="D259" s="130"/>
      <c r="E259" s="130"/>
      <c r="F259" s="130"/>
      <c r="G259" s="130"/>
      <c r="H259" s="130"/>
      <c r="I259" s="130"/>
      <c r="J259" s="130"/>
      <c r="K259" s="130"/>
    </row>
    <row r="260" spans="1:11" ht="16.2" x14ac:dyDescent="0.35">
      <c r="A260" s="130"/>
      <c r="B260" s="130"/>
      <c r="C260" s="130"/>
      <c r="D260" s="130"/>
      <c r="E260" s="130"/>
      <c r="F260" s="130"/>
      <c r="G260" s="130"/>
      <c r="H260" s="130"/>
      <c r="I260" s="130"/>
      <c r="J260" s="130"/>
      <c r="K260" s="130"/>
    </row>
    <row r="261" spans="1:11" ht="16.2" x14ac:dyDescent="0.35">
      <c r="A261" s="130"/>
      <c r="B261" s="130"/>
      <c r="C261" s="130"/>
      <c r="D261" s="130"/>
      <c r="E261" s="130"/>
      <c r="F261" s="130"/>
      <c r="G261" s="130"/>
      <c r="H261" s="130"/>
      <c r="I261" s="130"/>
      <c r="J261" s="130"/>
      <c r="K261" s="130"/>
    </row>
    <row r="262" spans="1:11" ht="16.2" x14ac:dyDescent="0.35">
      <c r="A262" s="130"/>
      <c r="B262" s="130"/>
      <c r="C262" s="130"/>
      <c r="D262" s="130"/>
      <c r="E262" s="130"/>
      <c r="F262" s="130"/>
      <c r="G262" s="130"/>
      <c r="H262" s="130"/>
      <c r="I262" s="130"/>
      <c r="J262" s="130"/>
      <c r="K262" s="130"/>
    </row>
    <row r="263" spans="1:11" ht="16.2" x14ac:dyDescent="0.35">
      <c r="A263" s="130"/>
      <c r="B263" s="130"/>
      <c r="C263" s="130"/>
      <c r="D263" s="130"/>
      <c r="E263" s="130"/>
      <c r="F263" s="130"/>
      <c r="G263" s="130"/>
      <c r="H263" s="130"/>
      <c r="I263" s="130"/>
      <c r="J263" s="130"/>
      <c r="K263" s="130"/>
    </row>
    <row r="264" spans="1:11" ht="16.2" x14ac:dyDescent="0.35">
      <c r="A264" s="130"/>
      <c r="B264" s="130"/>
      <c r="C264" s="130"/>
      <c r="D264" s="130"/>
      <c r="E264" s="130"/>
      <c r="F264" s="130"/>
      <c r="G264" s="130"/>
      <c r="H264" s="130"/>
      <c r="I264" s="130"/>
      <c r="J264" s="130"/>
      <c r="K264" s="130"/>
    </row>
    <row r="265" spans="1:11" ht="16.2" x14ac:dyDescent="0.35">
      <c r="A265" s="130"/>
      <c r="B265" s="130"/>
      <c r="C265" s="130"/>
      <c r="D265" s="130"/>
      <c r="E265" s="130"/>
      <c r="F265" s="130"/>
      <c r="G265" s="130"/>
      <c r="H265" s="130"/>
      <c r="I265" s="130"/>
      <c r="J265" s="130"/>
      <c r="K265" s="130"/>
    </row>
    <row r="266" spans="1:11" ht="16.2" x14ac:dyDescent="0.35">
      <c r="A266" s="130"/>
      <c r="B266" s="130"/>
      <c r="C266" s="130"/>
      <c r="D266" s="130"/>
      <c r="E266" s="130"/>
      <c r="F266" s="130"/>
      <c r="G266" s="130"/>
      <c r="H266" s="130"/>
      <c r="I266" s="130"/>
      <c r="J266" s="130"/>
      <c r="K266" s="130"/>
    </row>
    <row r="267" spans="1:11" ht="16.2" x14ac:dyDescent="0.35">
      <c r="A267" s="130"/>
      <c r="B267" s="130"/>
      <c r="C267" s="130"/>
      <c r="D267" s="130"/>
      <c r="E267" s="130"/>
      <c r="F267" s="130"/>
      <c r="G267" s="130"/>
      <c r="H267" s="130"/>
      <c r="I267" s="130"/>
      <c r="J267" s="130"/>
      <c r="K267" s="130"/>
    </row>
    <row r="268" spans="1:11" ht="16.2" x14ac:dyDescent="0.35">
      <c r="A268" s="130"/>
      <c r="B268" s="130"/>
      <c r="C268" s="130"/>
      <c r="D268" s="130"/>
      <c r="E268" s="130"/>
      <c r="F268" s="130"/>
      <c r="G268" s="130"/>
      <c r="H268" s="130"/>
      <c r="I268" s="130"/>
      <c r="J268" s="130"/>
      <c r="K268" s="130"/>
    </row>
    <row r="269" spans="1:11" ht="16.2" x14ac:dyDescent="0.35">
      <c r="A269" s="130"/>
      <c r="B269" s="130"/>
      <c r="C269" s="130"/>
      <c r="D269" s="130"/>
      <c r="E269" s="130"/>
      <c r="F269" s="130"/>
      <c r="G269" s="130"/>
      <c r="H269" s="130"/>
      <c r="I269" s="130"/>
      <c r="J269" s="130"/>
      <c r="K269" s="130"/>
    </row>
    <row r="270" spans="1:11" ht="16.2" x14ac:dyDescent="0.35">
      <c r="A270" s="130"/>
      <c r="B270" s="130"/>
      <c r="C270" s="130"/>
      <c r="D270" s="130"/>
      <c r="E270" s="130"/>
      <c r="F270" s="130"/>
      <c r="G270" s="130"/>
      <c r="H270" s="130"/>
      <c r="I270" s="130"/>
      <c r="J270" s="130"/>
      <c r="K270" s="130"/>
    </row>
    <row r="271" spans="1:11" ht="16.2" x14ac:dyDescent="0.35">
      <c r="A271" s="130"/>
      <c r="B271" s="130"/>
      <c r="C271" s="130"/>
      <c r="D271" s="130"/>
      <c r="E271" s="130"/>
      <c r="F271" s="130"/>
      <c r="G271" s="130"/>
      <c r="H271" s="130"/>
      <c r="I271" s="130"/>
      <c r="J271" s="130"/>
      <c r="K271" s="130"/>
    </row>
    <row r="272" spans="1:11" ht="16.2" x14ac:dyDescent="0.35">
      <c r="A272" s="130"/>
      <c r="B272" s="130"/>
      <c r="C272" s="130"/>
      <c r="D272" s="130"/>
      <c r="E272" s="130"/>
      <c r="F272" s="130"/>
      <c r="G272" s="130"/>
      <c r="H272" s="130"/>
      <c r="I272" s="130"/>
      <c r="J272" s="130"/>
      <c r="K272" s="130"/>
    </row>
    <row r="273" spans="1:11" ht="16.2" x14ac:dyDescent="0.35">
      <c r="A273" s="130"/>
      <c r="B273" s="130"/>
      <c r="C273" s="130"/>
      <c r="D273" s="130"/>
      <c r="E273" s="130"/>
      <c r="F273" s="130"/>
      <c r="G273" s="130"/>
      <c r="H273" s="130"/>
      <c r="I273" s="130"/>
      <c r="J273" s="130"/>
      <c r="K273" s="130"/>
    </row>
    <row r="274" spans="1:11" ht="16.2" x14ac:dyDescent="0.35">
      <c r="A274" s="130"/>
      <c r="B274" s="130"/>
      <c r="C274" s="130"/>
      <c r="D274" s="130"/>
      <c r="E274" s="130"/>
      <c r="F274" s="130"/>
      <c r="G274" s="130"/>
      <c r="H274" s="130"/>
      <c r="I274" s="130"/>
      <c r="J274" s="130"/>
      <c r="K274" s="130"/>
    </row>
    <row r="275" spans="1:11" ht="16.2" x14ac:dyDescent="0.35">
      <c r="A275" s="130"/>
      <c r="B275" s="130"/>
      <c r="C275" s="130"/>
      <c r="D275" s="130"/>
      <c r="E275" s="130"/>
      <c r="F275" s="130"/>
      <c r="G275" s="130"/>
      <c r="H275" s="130"/>
      <c r="I275" s="130"/>
      <c r="J275" s="130"/>
      <c r="K275" s="130"/>
    </row>
    <row r="276" spans="1:11" ht="16.2" x14ac:dyDescent="0.35">
      <c r="A276" s="130"/>
      <c r="B276" s="130"/>
      <c r="C276" s="130"/>
      <c r="D276" s="130"/>
      <c r="E276" s="130"/>
      <c r="F276" s="130"/>
      <c r="G276" s="130"/>
      <c r="H276" s="130"/>
      <c r="I276" s="130"/>
      <c r="J276" s="130"/>
      <c r="K276" s="130"/>
    </row>
    <row r="277" spans="1:11" ht="16.2" x14ac:dyDescent="0.35">
      <c r="A277" s="130"/>
      <c r="B277" s="130"/>
      <c r="C277" s="130"/>
      <c r="D277" s="130"/>
      <c r="E277" s="130"/>
      <c r="F277" s="130"/>
      <c r="G277" s="130"/>
      <c r="H277" s="130"/>
      <c r="I277" s="130"/>
      <c r="J277" s="130"/>
      <c r="K277" s="130"/>
    </row>
    <row r="278" spans="1:11" ht="16.2" x14ac:dyDescent="0.35">
      <c r="A278" s="130"/>
      <c r="B278" s="130"/>
      <c r="C278" s="130"/>
      <c r="D278" s="130"/>
      <c r="E278" s="130"/>
      <c r="F278" s="130"/>
      <c r="G278" s="130"/>
      <c r="H278" s="130"/>
      <c r="I278" s="130"/>
      <c r="J278" s="130"/>
      <c r="K278" s="130"/>
    </row>
    <row r="279" spans="1:11" ht="16.2" x14ac:dyDescent="0.35">
      <c r="A279" s="130"/>
      <c r="B279" s="130"/>
      <c r="C279" s="130"/>
      <c r="D279" s="130"/>
      <c r="E279" s="130"/>
      <c r="F279" s="130"/>
      <c r="G279" s="130"/>
      <c r="H279" s="130"/>
      <c r="I279" s="130"/>
      <c r="J279" s="130"/>
      <c r="K279" s="130"/>
    </row>
    <row r="280" spans="1:11" ht="16.2" x14ac:dyDescent="0.35">
      <c r="A280" s="130"/>
      <c r="B280" s="130"/>
      <c r="C280" s="130"/>
      <c r="D280" s="130"/>
      <c r="E280" s="130"/>
      <c r="F280" s="130"/>
      <c r="G280" s="130"/>
      <c r="H280" s="130"/>
      <c r="I280" s="130"/>
      <c r="J280" s="130"/>
      <c r="K280" s="130"/>
    </row>
    <row r="281" spans="1:11" ht="16.2" x14ac:dyDescent="0.35">
      <c r="A281" s="130"/>
      <c r="B281" s="130"/>
      <c r="C281" s="130"/>
      <c r="D281" s="130"/>
      <c r="E281" s="130"/>
      <c r="F281" s="130"/>
      <c r="G281" s="130"/>
      <c r="H281" s="130"/>
      <c r="I281" s="130"/>
      <c r="J281" s="130"/>
      <c r="K281" s="130"/>
    </row>
    <row r="282" spans="1:11" ht="16.2" x14ac:dyDescent="0.35">
      <c r="A282" s="130"/>
      <c r="B282" s="130"/>
      <c r="C282" s="130"/>
      <c r="D282" s="130"/>
      <c r="E282" s="130"/>
      <c r="F282" s="130"/>
      <c r="G282" s="130"/>
      <c r="H282" s="130"/>
      <c r="I282" s="130"/>
      <c r="J282" s="130"/>
      <c r="K282" s="130"/>
    </row>
    <row r="283" spans="1:11" ht="16.2" x14ac:dyDescent="0.35">
      <c r="A283" s="130"/>
      <c r="B283" s="130"/>
      <c r="C283" s="130"/>
      <c r="D283" s="130"/>
      <c r="E283" s="130"/>
      <c r="F283" s="130"/>
      <c r="G283" s="130"/>
      <c r="H283" s="130"/>
      <c r="I283" s="130"/>
      <c r="J283" s="130"/>
      <c r="K283" s="130"/>
    </row>
    <row r="284" spans="1:11" ht="16.2" x14ac:dyDescent="0.35">
      <c r="A284" s="130"/>
      <c r="B284" s="130"/>
      <c r="C284" s="130"/>
      <c r="D284" s="130"/>
      <c r="E284" s="130"/>
      <c r="F284" s="130"/>
      <c r="G284" s="130"/>
      <c r="H284" s="130"/>
      <c r="I284" s="130"/>
      <c r="J284" s="130"/>
      <c r="K284" s="130"/>
    </row>
    <row r="285" spans="1:11" ht="16.2" x14ac:dyDescent="0.35">
      <c r="A285" s="130"/>
      <c r="B285" s="130"/>
      <c r="C285" s="130"/>
      <c r="D285" s="130"/>
      <c r="E285" s="130"/>
      <c r="F285" s="130"/>
      <c r="G285" s="130"/>
      <c r="H285" s="130"/>
      <c r="I285" s="130"/>
      <c r="J285" s="130"/>
      <c r="K285" s="130"/>
    </row>
    <row r="286" spans="1:11" ht="16.2" x14ac:dyDescent="0.35">
      <c r="A286" s="130"/>
      <c r="B286" s="130"/>
      <c r="C286" s="130"/>
      <c r="D286" s="130"/>
      <c r="E286" s="130"/>
      <c r="F286" s="130"/>
      <c r="G286" s="130"/>
      <c r="H286" s="130"/>
      <c r="I286" s="130"/>
      <c r="J286" s="130"/>
      <c r="K286" s="130"/>
    </row>
    <row r="287" spans="1:11" ht="16.2" x14ac:dyDescent="0.35">
      <c r="A287" s="130"/>
      <c r="B287" s="130"/>
      <c r="C287" s="130"/>
      <c r="D287" s="130"/>
      <c r="E287" s="130"/>
      <c r="F287" s="130"/>
      <c r="G287" s="130"/>
      <c r="H287" s="130"/>
      <c r="I287" s="130"/>
      <c r="J287" s="130"/>
      <c r="K287" s="130"/>
    </row>
    <row r="288" spans="1:11" ht="16.2" x14ac:dyDescent="0.35">
      <c r="A288" s="130"/>
      <c r="B288" s="130"/>
      <c r="C288" s="130"/>
      <c r="D288" s="130"/>
      <c r="E288" s="130"/>
      <c r="F288" s="130"/>
      <c r="G288" s="130"/>
      <c r="H288" s="130"/>
      <c r="I288" s="130"/>
      <c r="J288" s="130"/>
      <c r="K288" s="130"/>
    </row>
    <row r="289" spans="1:11" ht="16.2" x14ac:dyDescent="0.35">
      <c r="A289" s="130"/>
      <c r="B289" s="130"/>
      <c r="C289" s="130"/>
      <c r="D289" s="130"/>
      <c r="E289" s="130"/>
      <c r="F289" s="130"/>
      <c r="G289" s="130"/>
      <c r="H289" s="130"/>
      <c r="I289" s="130"/>
      <c r="J289" s="130"/>
      <c r="K289" s="130"/>
    </row>
    <row r="290" spans="1:11" ht="16.2" x14ac:dyDescent="0.35">
      <c r="A290" s="130"/>
      <c r="B290" s="130"/>
      <c r="C290" s="130"/>
      <c r="D290" s="130"/>
      <c r="E290" s="130"/>
      <c r="F290" s="130"/>
      <c r="G290" s="130"/>
      <c r="H290" s="130"/>
      <c r="I290" s="130"/>
      <c r="J290" s="130"/>
      <c r="K290" s="130"/>
    </row>
    <row r="291" spans="1:11" ht="16.2" x14ac:dyDescent="0.35">
      <c r="A291" s="130"/>
      <c r="B291" s="130"/>
      <c r="C291" s="130"/>
      <c r="D291" s="130"/>
      <c r="E291" s="130"/>
      <c r="F291" s="130"/>
      <c r="G291" s="130"/>
      <c r="H291" s="130"/>
      <c r="I291" s="130"/>
      <c r="J291" s="130"/>
      <c r="K291" s="130"/>
    </row>
    <row r="292" spans="1:11" ht="16.2" x14ac:dyDescent="0.35">
      <c r="A292" s="130"/>
      <c r="B292" s="130"/>
      <c r="C292" s="130"/>
      <c r="D292" s="130"/>
      <c r="E292" s="130"/>
      <c r="F292" s="130"/>
      <c r="G292" s="130"/>
      <c r="H292" s="130"/>
      <c r="I292" s="130"/>
      <c r="J292" s="130"/>
      <c r="K292" s="130"/>
    </row>
    <row r="293" spans="1:11" ht="16.2" x14ac:dyDescent="0.35">
      <c r="A293" s="130"/>
      <c r="B293" s="130"/>
      <c r="C293" s="130"/>
      <c r="D293" s="130"/>
      <c r="E293" s="130"/>
      <c r="F293" s="130"/>
      <c r="G293" s="130"/>
      <c r="H293" s="130"/>
      <c r="I293" s="130"/>
      <c r="J293" s="130"/>
      <c r="K293" s="130"/>
    </row>
    <row r="294" spans="1:11" ht="16.2" x14ac:dyDescent="0.35">
      <c r="A294" s="130"/>
      <c r="B294" s="130"/>
      <c r="C294" s="130"/>
      <c r="D294" s="130"/>
      <c r="E294" s="130"/>
      <c r="F294" s="130"/>
      <c r="G294" s="130"/>
      <c r="H294" s="130"/>
      <c r="I294" s="130"/>
      <c r="J294" s="130"/>
      <c r="K294" s="130"/>
    </row>
    <row r="295" spans="1:11" ht="16.2" x14ac:dyDescent="0.35">
      <c r="A295" s="130"/>
      <c r="B295" s="130"/>
      <c r="C295" s="130"/>
      <c r="D295" s="130"/>
      <c r="E295" s="130"/>
      <c r="F295" s="130"/>
      <c r="G295" s="130"/>
      <c r="H295" s="130"/>
      <c r="I295" s="130"/>
      <c r="J295" s="130"/>
      <c r="K295" s="130"/>
    </row>
    <row r="296" spans="1:11" ht="16.2" x14ac:dyDescent="0.35">
      <c r="A296" s="130"/>
      <c r="B296" s="130"/>
      <c r="C296" s="130"/>
      <c r="D296" s="130"/>
      <c r="E296" s="130"/>
      <c r="F296" s="130"/>
      <c r="G296" s="130"/>
      <c r="H296" s="130"/>
      <c r="I296" s="130"/>
      <c r="J296" s="130"/>
      <c r="K296" s="130"/>
    </row>
    <row r="297" spans="1:11" ht="16.2" x14ac:dyDescent="0.35">
      <c r="A297" s="130"/>
      <c r="B297" s="130"/>
      <c r="C297" s="130"/>
      <c r="D297" s="130"/>
      <c r="E297" s="130"/>
      <c r="F297" s="130"/>
      <c r="G297" s="130"/>
      <c r="H297" s="130"/>
      <c r="I297" s="130"/>
      <c r="J297" s="130"/>
      <c r="K297" s="130"/>
    </row>
    <row r="298" spans="1:11" ht="16.2" x14ac:dyDescent="0.35">
      <c r="A298" s="130"/>
      <c r="B298" s="130"/>
      <c r="C298" s="130"/>
      <c r="D298" s="130"/>
      <c r="E298" s="130"/>
      <c r="F298" s="130"/>
      <c r="G298" s="130"/>
      <c r="H298" s="130"/>
      <c r="I298" s="130"/>
      <c r="J298" s="130"/>
      <c r="K298" s="130"/>
    </row>
    <row r="299" spans="1:11" ht="16.2" x14ac:dyDescent="0.35">
      <c r="A299" s="130"/>
      <c r="B299" s="130"/>
      <c r="C299" s="130"/>
      <c r="D299" s="130"/>
      <c r="E299" s="130"/>
      <c r="F299" s="130"/>
      <c r="G299" s="130"/>
      <c r="H299" s="130"/>
      <c r="I299" s="130"/>
      <c r="J299" s="130"/>
      <c r="K299" s="130"/>
    </row>
    <row r="300" spans="1:11" ht="16.2" x14ac:dyDescent="0.35">
      <c r="A300" s="130"/>
      <c r="B300" s="130"/>
      <c r="C300" s="130"/>
      <c r="D300" s="130"/>
      <c r="E300" s="130"/>
      <c r="F300" s="130"/>
      <c r="G300" s="130"/>
      <c r="H300" s="130"/>
      <c r="I300" s="130"/>
      <c r="J300" s="130"/>
      <c r="K300" s="130"/>
    </row>
    <row r="301" spans="1:11" ht="16.2" x14ac:dyDescent="0.35">
      <c r="A301" s="130"/>
      <c r="B301" s="130"/>
      <c r="C301" s="130"/>
      <c r="D301" s="130"/>
      <c r="E301" s="130"/>
      <c r="F301" s="130"/>
      <c r="G301" s="130"/>
      <c r="H301" s="130"/>
      <c r="I301" s="130"/>
      <c r="J301" s="130"/>
      <c r="K301" s="130"/>
    </row>
    <row r="302" spans="1:11" ht="16.2" x14ac:dyDescent="0.35">
      <c r="A302" s="130"/>
      <c r="B302" s="130"/>
      <c r="C302" s="130"/>
      <c r="D302" s="130"/>
      <c r="E302" s="130"/>
      <c r="F302" s="130"/>
      <c r="G302" s="130"/>
      <c r="H302" s="130"/>
      <c r="I302" s="130"/>
      <c r="J302" s="130"/>
      <c r="K302" s="130"/>
    </row>
    <row r="303" spans="1:11" ht="16.2" x14ac:dyDescent="0.35">
      <c r="A303" s="130"/>
      <c r="B303" s="130"/>
      <c r="C303" s="130"/>
      <c r="D303" s="130"/>
      <c r="E303" s="130"/>
      <c r="F303" s="130"/>
      <c r="G303" s="130"/>
      <c r="H303" s="130"/>
      <c r="I303" s="130"/>
      <c r="J303" s="130"/>
      <c r="K303" s="130"/>
    </row>
    <row r="304" spans="1:11" ht="16.2" x14ac:dyDescent="0.35">
      <c r="A304" s="130"/>
      <c r="B304" s="130"/>
      <c r="C304" s="130"/>
      <c r="D304" s="130"/>
      <c r="E304" s="130"/>
      <c r="F304" s="130"/>
      <c r="G304" s="130"/>
      <c r="H304" s="130"/>
      <c r="I304" s="130"/>
      <c r="J304" s="130"/>
      <c r="K304" s="130"/>
    </row>
    <row r="305" spans="1:11" ht="16.2" x14ac:dyDescent="0.35">
      <c r="A305" s="130"/>
      <c r="B305" s="130"/>
      <c r="C305" s="130"/>
      <c r="D305" s="130"/>
      <c r="E305" s="130"/>
      <c r="F305" s="130"/>
      <c r="G305" s="130"/>
      <c r="H305" s="130"/>
      <c r="I305" s="130"/>
      <c r="J305" s="130"/>
      <c r="K305" s="130"/>
    </row>
    <row r="306" spans="1:11" ht="16.2" x14ac:dyDescent="0.35">
      <c r="A306" s="130"/>
      <c r="B306" s="130"/>
      <c r="C306" s="130"/>
      <c r="D306" s="130"/>
      <c r="E306" s="130"/>
      <c r="F306" s="130"/>
      <c r="G306" s="130"/>
      <c r="H306" s="130"/>
      <c r="I306" s="130"/>
      <c r="J306" s="130"/>
      <c r="K306" s="130"/>
    </row>
    <row r="307" spans="1:11" ht="16.2" x14ac:dyDescent="0.35">
      <c r="A307" s="130"/>
      <c r="B307" s="130"/>
      <c r="C307" s="130"/>
      <c r="D307" s="130"/>
      <c r="E307" s="130"/>
      <c r="F307" s="130"/>
      <c r="G307" s="130"/>
      <c r="H307" s="130"/>
      <c r="I307" s="130"/>
      <c r="J307" s="130"/>
      <c r="K307" s="130"/>
    </row>
    <row r="308" spans="1:11" ht="16.2" x14ac:dyDescent="0.35">
      <c r="A308" s="130"/>
      <c r="B308" s="130"/>
      <c r="C308" s="130"/>
      <c r="D308" s="130"/>
      <c r="E308" s="130"/>
      <c r="F308" s="130"/>
      <c r="G308" s="130"/>
      <c r="H308" s="130"/>
      <c r="I308" s="130"/>
      <c r="J308" s="130"/>
      <c r="K308" s="130"/>
    </row>
    <row r="309" spans="1:11" ht="16.2" x14ac:dyDescent="0.35">
      <c r="A309" s="130"/>
      <c r="B309" s="130"/>
      <c r="C309" s="130"/>
      <c r="D309" s="130"/>
      <c r="E309" s="130"/>
      <c r="F309" s="130"/>
      <c r="G309" s="130"/>
      <c r="H309" s="130"/>
      <c r="I309" s="130"/>
      <c r="J309" s="130"/>
      <c r="K309" s="130"/>
    </row>
    <row r="310" spans="1:11" ht="16.2" x14ac:dyDescent="0.35">
      <c r="A310" s="130"/>
      <c r="B310" s="130"/>
      <c r="C310" s="130"/>
      <c r="D310" s="130"/>
      <c r="E310" s="130"/>
      <c r="F310" s="130"/>
      <c r="G310" s="130"/>
      <c r="H310" s="130"/>
      <c r="I310" s="130"/>
      <c r="J310" s="130"/>
      <c r="K310" s="130"/>
    </row>
    <row r="311" spans="1:11" ht="16.2" x14ac:dyDescent="0.35">
      <c r="A311" s="130"/>
      <c r="B311" s="130"/>
      <c r="C311" s="130"/>
      <c r="D311" s="130"/>
      <c r="E311" s="130"/>
      <c r="F311" s="130"/>
      <c r="G311" s="130"/>
      <c r="H311" s="130"/>
      <c r="I311" s="130"/>
      <c r="J311" s="130"/>
      <c r="K311" s="130"/>
    </row>
    <row r="312" spans="1:11" ht="16.2" x14ac:dyDescent="0.35">
      <c r="A312" s="130"/>
      <c r="B312" s="130"/>
      <c r="C312" s="130"/>
      <c r="D312" s="130"/>
      <c r="E312" s="130"/>
      <c r="F312" s="130"/>
      <c r="G312" s="130"/>
      <c r="H312" s="130"/>
      <c r="I312" s="130"/>
      <c r="J312" s="130"/>
      <c r="K312" s="130"/>
    </row>
    <row r="313" spans="1:11" ht="16.2" x14ac:dyDescent="0.35">
      <c r="A313" s="130"/>
      <c r="B313" s="130"/>
      <c r="C313" s="130"/>
      <c r="D313" s="130"/>
      <c r="E313" s="130"/>
      <c r="F313" s="130"/>
      <c r="G313" s="130"/>
      <c r="H313" s="130"/>
      <c r="I313" s="130"/>
      <c r="J313" s="130"/>
      <c r="K313" s="130"/>
    </row>
    <row r="314" spans="1:11" ht="16.2" x14ac:dyDescent="0.35">
      <c r="A314" s="130"/>
      <c r="B314" s="130"/>
      <c r="C314" s="130"/>
      <c r="D314" s="130"/>
      <c r="E314" s="130"/>
      <c r="F314" s="130"/>
      <c r="G314" s="130"/>
      <c r="H314" s="130"/>
      <c r="I314" s="130"/>
      <c r="J314" s="130"/>
      <c r="K314" s="130"/>
    </row>
    <row r="315" spans="1:11" ht="16.2" x14ac:dyDescent="0.35">
      <c r="A315" s="130"/>
      <c r="B315" s="130"/>
      <c r="C315" s="130"/>
      <c r="D315" s="130"/>
      <c r="E315" s="130"/>
      <c r="F315" s="130"/>
      <c r="G315" s="130"/>
      <c r="H315" s="130"/>
      <c r="I315" s="130"/>
      <c r="J315" s="130"/>
      <c r="K315" s="130"/>
    </row>
    <row r="316" spans="1:11" ht="16.2" x14ac:dyDescent="0.35">
      <c r="A316" s="130"/>
      <c r="B316" s="130"/>
      <c r="C316" s="130"/>
      <c r="D316" s="130"/>
      <c r="E316" s="130"/>
      <c r="F316" s="130"/>
      <c r="G316" s="130"/>
      <c r="H316" s="130"/>
      <c r="I316" s="130"/>
      <c r="J316" s="130"/>
      <c r="K316" s="130"/>
    </row>
    <row r="317" spans="1:11" ht="16.2" x14ac:dyDescent="0.35">
      <c r="A317" s="130"/>
      <c r="B317" s="130"/>
      <c r="C317" s="130"/>
      <c r="D317" s="130"/>
      <c r="E317" s="130"/>
      <c r="F317" s="130"/>
      <c r="G317" s="130"/>
      <c r="H317" s="130"/>
      <c r="I317" s="130"/>
      <c r="J317" s="130"/>
      <c r="K317" s="130"/>
    </row>
    <row r="318" spans="1:11" ht="16.2" x14ac:dyDescent="0.35">
      <c r="A318" s="130"/>
      <c r="B318" s="130"/>
      <c r="C318" s="130"/>
      <c r="D318" s="130"/>
      <c r="E318" s="130"/>
      <c r="F318" s="130"/>
      <c r="G318" s="130"/>
      <c r="H318" s="130"/>
      <c r="I318" s="130"/>
      <c r="J318" s="130"/>
      <c r="K318" s="130"/>
    </row>
    <row r="319" spans="1:11" ht="16.2" x14ac:dyDescent="0.35">
      <c r="A319" s="130"/>
      <c r="B319" s="130"/>
      <c r="C319" s="130"/>
      <c r="D319" s="130"/>
      <c r="E319" s="130"/>
      <c r="F319" s="130"/>
      <c r="G319" s="130"/>
      <c r="H319" s="130"/>
      <c r="I319" s="130"/>
      <c r="J319" s="130"/>
      <c r="K319" s="130"/>
    </row>
    <row r="320" spans="1:11" ht="16.2" x14ac:dyDescent="0.35">
      <c r="A320" s="130"/>
      <c r="B320" s="130"/>
      <c r="C320" s="130"/>
      <c r="D320" s="130"/>
      <c r="E320" s="130"/>
      <c r="F320" s="130"/>
      <c r="G320" s="130"/>
      <c r="H320" s="130"/>
      <c r="I320" s="130"/>
      <c r="J320" s="130"/>
      <c r="K320" s="1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Detailed Budget</vt:lpstr>
      <vt:lpstr>Sheet1</vt:lpstr>
      <vt:lpstr>'Detailed Budget'!Print_Area</vt:lpstr>
      <vt:lpstr>Summary!Print_Area</vt:lpstr>
      <vt:lpstr>Summary!Print_Titles</vt:lpstr>
    </vt:vector>
  </TitlesOfParts>
  <Company>World Learning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daviesc</dc:creator>
  <cp:lastModifiedBy>Renee Berrian</cp:lastModifiedBy>
  <cp:lastPrinted>2017-07-26T11:30:07Z</cp:lastPrinted>
  <dcterms:created xsi:type="dcterms:W3CDTF">2005-05-03T20:27:36Z</dcterms:created>
  <dcterms:modified xsi:type="dcterms:W3CDTF">2018-10-18T20:37:51Z</dcterms:modified>
</cp:coreProperties>
</file>